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expenses'!$A$1:$E$14</definedName>
    <definedName name="_xlnm.Print_Area" localSheetId="2">'Gifts and Benefits'!$A$1:$E$15</definedName>
    <definedName name="_xlnm.Print_Area" localSheetId="1">Hospitality!$A$1:$F$16</definedName>
    <definedName name="_xlnm.Print_Area" localSheetId="0">Travel!$A$1:$D$106</definedName>
  </definedNames>
  <calcPr calcId="145621"/>
</workbook>
</file>

<file path=xl/calcChain.xml><?xml version="1.0" encoding="utf-8"?>
<calcChain xmlns="http://schemas.openxmlformats.org/spreadsheetml/2006/main">
  <c r="B20" i="1" l="1"/>
  <c r="B10" i="3" l="1"/>
  <c r="B11" i="1" l="1"/>
  <c r="B87" i="1" l="1"/>
  <c r="B86" i="1"/>
  <c r="B18" i="1" l="1"/>
  <c r="B76" i="1" l="1"/>
  <c r="B13" i="1"/>
  <c r="B17" i="1" l="1"/>
  <c r="B59" i="1" l="1"/>
  <c r="B53" i="1"/>
  <c r="B49" i="1"/>
  <c r="B48" i="1"/>
  <c r="B44" i="1"/>
  <c r="B45" i="1"/>
  <c r="B42" i="1"/>
  <c r="B37" i="1"/>
  <c r="B40" i="1"/>
  <c r="B36" i="1"/>
  <c r="B34" i="1" l="1"/>
  <c r="B33" i="1"/>
  <c r="B12" i="1"/>
  <c r="B10" i="1"/>
  <c r="B29" i="1"/>
  <c r="B16" i="1" l="1"/>
  <c r="B104" i="1" l="1"/>
  <c r="B56" i="1" l="1"/>
  <c r="B13" i="3" l="1"/>
  <c r="B28" i="1" l="1"/>
  <c r="B95" i="1" s="1"/>
  <c r="B3" i="2" l="1"/>
  <c r="D14" i="4" l="1"/>
  <c r="B15" i="2"/>
  <c r="B4" i="3"/>
  <c r="B3" i="3"/>
  <c r="B2" i="3"/>
  <c r="B4" i="4"/>
  <c r="B3" i="4"/>
  <c r="B2" i="4"/>
  <c r="B4" i="2"/>
  <c r="B2" i="2"/>
  <c r="B25" i="1"/>
  <c r="B105" i="1" l="1"/>
</calcChain>
</file>

<file path=xl/sharedStrings.xml><?xml version="1.0" encoding="utf-8"?>
<sst xmlns="http://schemas.openxmlformats.org/spreadsheetml/2006/main" count="216" uniqueCount="135">
  <si>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</si>
  <si>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</si>
  <si>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</si>
  <si>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</si>
  <si>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</si>
  <si>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</si>
  <si>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</si>
  <si>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</si>
  <si>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</si>
  <si>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</si>
  <si>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</si>
  <si>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</si>
  <si>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</si>
  <si>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</si>
  <si>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</si>
  <si>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</si>
  <si>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</si>
  <si>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</si>
  <si>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</si>
  <si>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</si>
  <si>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</si>
  <si>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</si>
  <si>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</si>
  <si>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</si>
  <si>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</si>
  <si>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</si>
  <si>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</si>
  <si>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</si>
  <si>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</si>
  <si>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</si>
  <si>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</si>
  <si>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</si>
  <si>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</si>
  <si>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</si>
  <si>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</si>
  <si>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</si>
  <si>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</si>
  <si>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</si>
  <si>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</si>
  <si>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</si>
  <si>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</si>
  <si>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</si>
  <si>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</si>
  <si>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</si>
  <si>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</si>
  <si>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</si>
  <si>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</si>
  <si>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1 July 2017 to 30 June 2018</t>
  </si>
  <si>
    <t>Department of Corrections</t>
  </si>
  <si>
    <t>Ray Smith</t>
  </si>
  <si>
    <t>Meals</t>
  </si>
  <si>
    <t>Accommodation</t>
  </si>
  <si>
    <t>Sydney</t>
  </si>
  <si>
    <t>Car rental</t>
  </si>
  <si>
    <t>Meeting with Raukawa Charitable Trust, Tokoroa</t>
  </si>
  <si>
    <t>11/07/17 - 12/07/17</t>
  </si>
  <si>
    <t>Car Rental</t>
  </si>
  <si>
    <t>24/07/17 - 26/07/17</t>
  </si>
  <si>
    <t>Parking at Wellington Airport</t>
  </si>
  <si>
    <t>Airfares</t>
  </si>
  <si>
    <t>Airfare</t>
  </si>
  <si>
    <t>Hamilton</t>
  </si>
  <si>
    <t>Hawkes Bay Business Breakfast</t>
  </si>
  <si>
    <t>12/09/17 - 13/09/17</t>
  </si>
  <si>
    <t>Taxi</t>
  </si>
  <si>
    <t>Taxis</t>
  </si>
  <si>
    <t>Mileage July - September</t>
  </si>
  <si>
    <t>Flights</t>
  </si>
  <si>
    <t>Mileage October</t>
  </si>
  <si>
    <t>Australia</t>
  </si>
  <si>
    <t>Mileage November</t>
  </si>
  <si>
    <t>Meeting with Sir Peter Gluckman and Ian Lambie</t>
  </si>
  <si>
    <t>Mileage December</t>
  </si>
  <si>
    <t>Mileage January</t>
  </si>
  <si>
    <t>Auckland</t>
  </si>
  <si>
    <t>07/02/18 - 09/02/18</t>
  </si>
  <si>
    <t>Mileage February</t>
  </si>
  <si>
    <t>16/03/18 - 17/03/18</t>
  </si>
  <si>
    <t>Rental Car</t>
  </si>
  <si>
    <t>Mileage March</t>
  </si>
  <si>
    <t>Meeting with Kiingitanga</t>
  </si>
  <si>
    <t>Hamilton 23/02/18</t>
  </si>
  <si>
    <t>Mileage April</t>
  </si>
  <si>
    <t>Taxi from Wellington Airport</t>
  </si>
  <si>
    <t>30/05/18 - 31/05/18</t>
  </si>
  <si>
    <t>Ngaurawahia</t>
  </si>
  <si>
    <t>Justice Sector Hub Opening (Christchurch) &amp;</t>
  </si>
  <si>
    <t>Site visits with Mental Health Inquiry Panel (Auckland)</t>
  </si>
  <si>
    <t>Levin &amp; Hamilton</t>
  </si>
  <si>
    <t>Mileage May</t>
  </si>
  <si>
    <t>Flight</t>
  </si>
  <si>
    <t>Mileage June</t>
  </si>
  <si>
    <t>Napier - 29/06/18</t>
  </si>
  <si>
    <t>AUD$6875</t>
  </si>
  <si>
    <t>Misc</t>
  </si>
  <si>
    <t>Attendance at Corrections Services Ministers' Conference</t>
  </si>
  <si>
    <t>Professional development - Executive Learning Group</t>
  </si>
  <si>
    <t>Melbourne</t>
  </si>
  <si>
    <t>and visit to Tongariro Prison</t>
  </si>
  <si>
    <t>Meeting with Waikato Regional Mayors</t>
  </si>
  <si>
    <t>Meeting with the Prison Directors Forum (Christchurch)</t>
  </si>
  <si>
    <t>Health &amp;Safety Business Leaders Forum AGM &amp; Summit</t>
  </si>
  <si>
    <t>Business Leaders' Health &amp; Safety Forum Meeting (Auckland)</t>
  </si>
  <si>
    <t>Visit with Prime Minister to Auckland South Corrections Facility</t>
  </si>
  <si>
    <t>Site Visit to Auckland South Corrections Facility</t>
  </si>
  <si>
    <t>Justice Sector Panel Presentation (Christchurch)</t>
  </si>
  <si>
    <t>Presentation of Staff Commendation Awards</t>
  </si>
  <si>
    <t>Opening of Levin Community Corrections &amp; prison visit to Waikeria with Prime Minister</t>
  </si>
  <si>
    <t>Health &amp; Safety Awards</t>
  </si>
  <si>
    <t xml:space="preserve">Site visit to Mt Eden Corrections Facility &amp; </t>
  </si>
  <si>
    <t>Health &amp; Safety Business Leaders Forum Steering Group Meeting</t>
  </si>
  <si>
    <r>
      <t>M</t>
    </r>
    <r>
      <rPr>
        <sz val="10"/>
        <color theme="1"/>
        <rFont val="Calibri"/>
        <family val="2"/>
      </rPr>
      <t>ā</t>
    </r>
    <r>
      <rPr>
        <sz val="10"/>
        <color theme="1"/>
        <rFont val="Arial"/>
        <family val="2"/>
      </rPr>
      <t>ori Leadership Board Meeting</t>
    </r>
  </si>
  <si>
    <t>Professional Development - Executive Learning Group meeting, Wellington 23/08/17 - 25/08/17</t>
  </si>
  <si>
    <t>CE Away Day</t>
  </si>
  <si>
    <t>6 month membership to Executive Learning Group</t>
  </si>
  <si>
    <t>Transport</t>
  </si>
  <si>
    <t>28/04/18 - 09/08/18</t>
  </si>
  <si>
    <t>Meeting and site visits with officials and service providers, including 10 halfway houses, 4 prisons, 1 probation centre, 1 head office</t>
  </si>
  <si>
    <t>Waikeria Prison announcement with Minister Davis</t>
  </si>
  <si>
    <t>Farewell event for Ministry of Health</t>
  </si>
  <si>
    <t>Customs NZ meeting</t>
  </si>
  <si>
    <t>Travel to Upper Hutt for Corrections Officer Graduation</t>
  </si>
  <si>
    <t>Travel to Upper Hutt for Frontline Start</t>
  </si>
  <si>
    <t>Travel to Upper Hutt for Frontline Start and Porirua for Police Recruit Wing 311 Graduation</t>
  </si>
  <si>
    <t>Travel to Porirua x 2 for Police Recruit Wing 311 Breakfasts and Upper Hutt for Corrections Officer Graduation</t>
  </si>
  <si>
    <t>Travel x2 to Porirua for Police Recruit Wing 311 Events (as Wing Patron) and Upper Hutt x 2 for Howard League Graduation and Corrections Officer Graduation</t>
  </si>
  <si>
    <t>Travel to Canada, Finland &amp; Norway</t>
  </si>
  <si>
    <t>Travel x3 to Upper Hutt for 2 Corrections Officer graduations, Wellington on a Plate Event and Ohariu Valley for CE Away Day</t>
  </si>
  <si>
    <t>Travel to Upper Hutt for Frontline Start and Martinborough for CE Away Day</t>
  </si>
  <si>
    <t>Travel x2 to Upper Hutt for Frontline Start and Corrections Officer Graduation, Porirua for Police Recruit Wing 311 Attestation and Whanganui for Regional Visit.</t>
  </si>
  <si>
    <t>Travel x3 to Upper Hutt for Staff Forum, Corrections Officer Graduation and "House Lift" ceremony</t>
  </si>
  <si>
    <t>Travel x2 to Upper Hutt for Frontline Start and Corrections Officer Graduation</t>
  </si>
  <si>
    <t>NIL</t>
  </si>
  <si>
    <t>Cell Phone Costs July 17 - June 2018</t>
  </si>
  <si>
    <t>Monthly fee and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</si>
</sst>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Wingdings 2"/>
      <family val="1"/>
      <charset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164" fontId="6" fillId="5" borderId="3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44" fontId="0" fillId="0" borderId="0" xfId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0" fillId="0" borderId="0" xfId="1" applyFont="1" applyBorder="1" applyAlignment="1">
      <alignment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14" fontId="0" fillId="0" borderId="9" xfId="0" applyNumberForma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0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wrapText="1"/>
    </xf>
    <xf numFmtId="14" fontId="0" fillId="0" borderId="0" xfId="0" applyNumberFormat="1" applyBorder="1" applyAlignment="1">
      <alignment vertical="top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44" fontId="10" fillId="0" borderId="0" xfId="1" applyFont="1" applyFill="1" applyBorder="1" applyAlignment="1">
      <alignment vertical="center" wrapText="1"/>
    </xf>
    <xf numFmtId="14" fontId="0" fillId="0" borderId="0" xfId="0" applyNumberFormat="1" applyBorder="1" applyAlignment="1">
      <alignment horizontal="center" wrapText="1"/>
    </xf>
    <xf numFmtId="44" fontId="10" fillId="0" borderId="1" xfId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4" fontId="0" fillId="0" borderId="1" xfId="1" applyFont="1" applyFill="1" applyBorder="1" applyAlignment="1">
      <alignment wrapText="1"/>
    </xf>
    <xf numFmtId="14" fontId="0" fillId="0" borderId="7" xfId="0" applyNumberForma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Font="1" applyBorder="1" applyAlignment="1">
      <alignment wrapText="1"/>
    </xf>
    <xf numFmtId="14" fontId="0" fillId="0" borderId="2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vertical="top" wrapText="1"/>
    </xf>
    <xf numFmtId="14" fontId="10" fillId="0" borderId="4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4" fontId="17" fillId="0" borderId="0" xfId="1" applyFont="1" applyFill="1" applyBorder="1" applyAlignment="1">
      <alignment vertic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7" xfId="0" applyNumberFormat="1" applyFont="1" applyBorder="1" applyAlignment="1">
      <alignment vertical="top" wrapText="1"/>
    </xf>
    <xf numFmtId="14" fontId="0" fillId="0" borderId="9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16" fontId="0" fillId="0" borderId="0" xfId="0" applyNumberFormat="1" applyBorder="1" applyAlignment="1">
      <alignment horizontal="center" wrapText="1"/>
    </xf>
    <xf numFmtId="44" fontId="17" fillId="0" borderId="0" xfId="1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center" wrapText="1"/>
    </xf>
    <xf numFmtId="44" fontId="10" fillId="0" borderId="2" xfId="1" applyFont="1" applyFill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4" fontId="17" fillId="0" borderId="0" xfId="1" applyFont="1" applyBorder="1" applyAlignment="1">
      <alignment wrapText="1"/>
    </xf>
    <xf numFmtId="44" fontId="0" fillId="0" borderId="0" xfId="0" applyNumberFormat="1" applyFont="1"/>
    <xf numFmtId="14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wrapText="1"/>
    </xf>
    <xf numFmtId="44" fontId="0" fillId="0" borderId="2" xfId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4" fontId="0" fillId="0" borderId="0" xfId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view="pageBreakPreview" topLeftCell="A67" zoomScale="90" zoomScaleNormal="100" zoomScaleSheetLayoutView="90" workbookViewId="0">
      <selection activeCell="C95" sqref="C95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49.7109375" style="1" bestFit="1" customWidth="1"/>
    <col min="4" max="4" width="27.5703125" style="1" customWidth="1"/>
    <col min="5" max="5" width="40.7109375" style="1" bestFit="1" customWidth="1"/>
    <col min="6" max="16384" width="9.140625" style="1"/>
  </cols>
  <sheetData>
    <row r="1" spans="1:5" ht="36" customHeight="1" x14ac:dyDescent="0.2">
      <c r="A1" s="147" t="s">
        <v>24</v>
      </c>
      <c r="B1" s="147"/>
      <c r="C1" s="147"/>
      <c r="D1" s="147"/>
    </row>
    <row r="2" spans="1:5" ht="36" customHeight="1" x14ac:dyDescent="0.2">
      <c r="A2" s="45" t="s">
        <v>8</v>
      </c>
      <c r="B2" s="150" t="s">
        <v>48</v>
      </c>
      <c r="C2" s="150"/>
      <c r="D2" s="150"/>
    </row>
    <row r="3" spans="1:5" ht="36" customHeight="1" x14ac:dyDescent="0.2">
      <c r="A3" s="45" t="s">
        <v>9</v>
      </c>
      <c r="B3" s="151" t="s">
        <v>49</v>
      </c>
      <c r="C3" s="151"/>
      <c r="D3" s="151"/>
    </row>
    <row r="4" spans="1:5" ht="36" customHeight="1" x14ac:dyDescent="0.2">
      <c r="A4" s="45" t="s">
        <v>3</v>
      </c>
      <c r="B4" s="151" t="s">
        <v>47</v>
      </c>
      <c r="C4" s="151"/>
      <c r="D4" s="151"/>
    </row>
    <row r="5" spans="1:5" s="3" customFormat="1" ht="36" customHeight="1" x14ac:dyDescent="0.2">
      <c r="A5" s="152" t="s">
        <v>10</v>
      </c>
      <c r="B5" s="153"/>
      <c r="C5" s="153"/>
      <c r="D5" s="153"/>
    </row>
    <row r="6" spans="1:5" s="3" customFormat="1" ht="35.25" customHeight="1" x14ac:dyDescent="0.2">
      <c r="A6" s="154" t="s">
        <v>41</v>
      </c>
      <c r="B6" s="155"/>
      <c r="C6" s="155"/>
      <c r="D6" s="155"/>
    </row>
    <row r="7" spans="1:5" s="4" customFormat="1" ht="19.5" customHeight="1" x14ac:dyDescent="0.2">
      <c r="A7" s="148" t="s">
        <v>32</v>
      </c>
      <c r="B7" s="149"/>
      <c r="C7" s="149"/>
      <c r="D7" s="149"/>
    </row>
    <row r="8" spans="1:5" s="41" customFormat="1" ht="38.25" x14ac:dyDescent="0.2">
      <c r="A8" s="39" t="s">
        <v>25</v>
      </c>
      <c r="B8" s="40" t="s">
        <v>27</v>
      </c>
      <c r="C8" s="40" t="s">
        <v>42</v>
      </c>
      <c r="D8" s="40" t="s">
        <v>18</v>
      </c>
    </row>
    <row r="9" spans="1:5" ht="14.25" customHeight="1" x14ac:dyDescent="0.2">
      <c r="A9" s="77">
        <v>42940</v>
      </c>
      <c r="B9" s="76">
        <v>546.03</v>
      </c>
      <c r="C9" s="161" t="s">
        <v>95</v>
      </c>
      <c r="D9" s="72" t="s">
        <v>59</v>
      </c>
      <c r="E9" s="89"/>
    </row>
    <row r="10" spans="1:5" ht="12.75" customHeight="1" x14ac:dyDescent="0.2">
      <c r="A10" s="78"/>
      <c r="B10" s="76">
        <f>646.4</f>
        <v>646.4</v>
      </c>
      <c r="C10" s="162"/>
      <c r="D10" s="72" t="s">
        <v>51</v>
      </c>
      <c r="E10" s="89"/>
    </row>
    <row r="11" spans="1:5" ht="12.75" customHeight="1" x14ac:dyDescent="0.2">
      <c r="A11" s="78"/>
      <c r="B11" s="96">
        <f>49.45+57.6+39+22.33+21.45</f>
        <v>189.82999999999998</v>
      </c>
      <c r="C11" s="74" t="s">
        <v>52</v>
      </c>
      <c r="D11" s="72" t="s">
        <v>115</v>
      </c>
      <c r="E11" s="89"/>
    </row>
    <row r="12" spans="1:5" ht="12.75" customHeight="1" x14ac:dyDescent="0.2">
      <c r="A12" s="79"/>
      <c r="B12" s="98">
        <f>86.88+23.6+66.75+11.13-62.37</f>
        <v>125.98999999999998</v>
      </c>
      <c r="C12" s="75" t="s">
        <v>57</v>
      </c>
      <c r="D12" s="73" t="s">
        <v>50</v>
      </c>
      <c r="E12" s="89"/>
    </row>
    <row r="13" spans="1:5" ht="12.75" customHeight="1" x14ac:dyDescent="0.2">
      <c r="A13" s="109">
        <v>43139</v>
      </c>
      <c r="B13" s="96">
        <f>528.1+275</f>
        <v>803.1</v>
      </c>
      <c r="C13" s="74" t="s">
        <v>96</v>
      </c>
      <c r="D13" s="72" t="s">
        <v>67</v>
      </c>
      <c r="E13" s="89"/>
    </row>
    <row r="14" spans="1:5" ht="12.75" customHeight="1" x14ac:dyDescent="0.2">
      <c r="A14" s="110"/>
      <c r="B14" s="96">
        <v>447.6</v>
      </c>
      <c r="C14" s="74" t="s">
        <v>97</v>
      </c>
      <c r="D14" s="72" t="s">
        <v>51</v>
      </c>
      <c r="E14" s="89"/>
    </row>
    <row r="15" spans="1:5" ht="12.75" customHeight="1" x14ac:dyDescent="0.2">
      <c r="A15" s="74"/>
      <c r="B15" s="127">
        <v>244.27</v>
      </c>
      <c r="C15" s="74" t="s">
        <v>75</v>
      </c>
      <c r="D15" s="72" t="s">
        <v>115</v>
      </c>
      <c r="E15" s="89"/>
    </row>
    <row r="16" spans="1:5" x14ac:dyDescent="0.2">
      <c r="A16" s="75"/>
      <c r="B16" s="98">
        <f>50+50+19.3+8.36</f>
        <v>127.66</v>
      </c>
      <c r="C16" s="128"/>
      <c r="D16" s="73" t="s">
        <v>50</v>
      </c>
      <c r="E16" s="89"/>
    </row>
    <row r="17" spans="1:5" ht="12.75" customHeight="1" x14ac:dyDescent="0.2">
      <c r="A17" s="77">
        <v>43218</v>
      </c>
      <c r="B17" s="96">
        <f>205.86+5884.22+5091.6+3096.31+335.7</f>
        <v>14613.69</v>
      </c>
      <c r="C17" s="74" t="s">
        <v>126</v>
      </c>
      <c r="D17" s="72" t="s">
        <v>67</v>
      </c>
      <c r="E17" s="89"/>
    </row>
    <row r="18" spans="1:5" ht="12.75" customHeight="1" x14ac:dyDescent="0.2">
      <c r="A18" s="144"/>
      <c r="B18" s="145">
        <f>547.74+1455.68+707.95</f>
        <v>2711.37</v>
      </c>
      <c r="C18" s="160" t="s">
        <v>117</v>
      </c>
      <c r="D18" s="146" t="s">
        <v>51</v>
      </c>
      <c r="E18" s="89"/>
    </row>
    <row r="19" spans="1:5" ht="27.75" customHeight="1" x14ac:dyDescent="0.2">
      <c r="A19" s="144"/>
      <c r="B19" s="145">
        <v>633.54</v>
      </c>
      <c r="C19" s="160"/>
      <c r="D19" s="146" t="s">
        <v>115</v>
      </c>
      <c r="E19" s="136"/>
    </row>
    <row r="20" spans="1:5" ht="12.75" customHeight="1" x14ac:dyDescent="0.2">
      <c r="A20" s="144"/>
      <c r="B20" s="145">
        <f>503.86-65.17</f>
        <v>438.69</v>
      </c>
      <c r="C20" s="160"/>
      <c r="D20" s="146" t="s">
        <v>50</v>
      </c>
      <c r="E20" s="89"/>
    </row>
    <row r="21" spans="1:5" ht="12.75" customHeight="1" x14ac:dyDescent="0.2">
      <c r="A21" s="79"/>
      <c r="B21" s="98">
        <v>79.150000000000006</v>
      </c>
      <c r="C21" s="75" t="s">
        <v>116</v>
      </c>
      <c r="D21" s="73" t="s">
        <v>94</v>
      </c>
      <c r="E21" s="89"/>
    </row>
    <row r="22" spans="1:5" ht="12.75" customHeight="1" x14ac:dyDescent="0.2">
      <c r="A22" s="78"/>
      <c r="B22" s="96"/>
      <c r="C22" s="74"/>
      <c r="D22" s="72"/>
    </row>
    <row r="23" spans="1:5" x14ac:dyDescent="0.2">
      <c r="A23" s="80"/>
      <c r="B23" s="69"/>
      <c r="C23" s="70"/>
      <c r="D23" s="70"/>
    </row>
    <row r="24" spans="1:5" hidden="1" x14ac:dyDescent="0.2">
      <c r="A24" s="11"/>
      <c r="B24" s="56"/>
      <c r="C24" s="56"/>
      <c r="D24" s="56"/>
    </row>
    <row r="25" spans="1:5" ht="19.5" customHeight="1" x14ac:dyDescent="0.2">
      <c r="A25" s="55" t="s">
        <v>4</v>
      </c>
      <c r="B25" s="59">
        <f>SUM(B9:B24)</f>
        <v>21607.32</v>
      </c>
      <c r="C25" s="56"/>
      <c r="D25" s="56"/>
    </row>
    <row r="26" spans="1:5" s="4" customFormat="1" ht="19.5" customHeight="1" x14ac:dyDescent="0.2">
      <c r="A26" s="156" t="s">
        <v>16</v>
      </c>
      <c r="B26" s="157"/>
      <c r="C26" s="157"/>
      <c r="D26" s="6"/>
    </row>
    <row r="27" spans="1:5" s="41" customFormat="1" ht="37.5" customHeight="1" x14ac:dyDescent="0.2">
      <c r="A27" s="39" t="s">
        <v>25</v>
      </c>
      <c r="B27" s="40" t="s">
        <v>28</v>
      </c>
      <c r="C27" s="40" t="s">
        <v>43</v>
      </c>
      <c r="D27" s="40" t="s">
        <v>17</v>
      </c>
    </row>
    <row r="28" spans="1:5" x14ac:dyDescent="0.2">
      <c r="A28" s="81">
        <v>42927</v>
      </c>
      <c r="B28" s="86">
        <f>324.7/2</f>
        <v>162.35</v>
      </c>
      <c r="C28" s="82" t="s">
        <v>54</v>
      </c>
      <c r="D28" s="56" t="s">
        <v>60</v>
      </c>
      <c r="E28" s="89"/>
    </row>
    <row r="29" spans="1:5" x14ac:dyDescent="0.2">
      <c r="A29" s="38"/>
      <c r="B29" s="86">
        <f>114.36+1.69+112.7+126.5</f>
        <v>355.25</v>
      </c>
      <c r="C29" s="82" t="s">
        <v>98</v>
      </c>
      <c r="D29" s="71" t="s">
        <v>53</v>
      </c>
      <c r="E29" s="89"/>
    </row>
    <row r="30" spans="1:5" x14ac:dyDescent="0.2">
      <c r="A30" s="38"/>
      <c r="B30" s="86">
        <v>35.799999999999997</v>
      </c>
      <c r="C30" s="82"/>
      <c r="D30" s="87" t="s">
        <v>50</v>
      </c>
      <c r="E30" s="89"/>
    </row>
    <row r="31" spans="1:5" x14ac:dyDescent="0.2">
      <c r="A31" s="38"/>
      <c r="B31" s="69">
        <v>190</v>
      </c>
      <c r="C31" s="82" t="s">
        <v>55</v>
      </c>
      <c r="D31" s="92" t="s">
        <v>51</v>
      </c>
      <c r="E31" s="89"/>
    </row>
    <row r="32" spans="1:5" x14ac:dyDescent="0.2">
      <c r="A32" s="54"/>
      <c r="B32" s="83">
        <v>78</v>
      </c>
      <c r="C32" s="84"/>
      <c r="D32" s="85" t="s">
        <v>58</v>
      </c>
      <c r="E32" s="89"/>
    </row>
    <row r="33" spans="1:5" ht="25.5" x14ac:dyDescent="0.2">
      <c r="A33" s="90">
        <v>42943</v>
      </c>
      <c r="B33" s="69">
        <f>226.71+206.9</f>
        <v>433.61</v>
      </c>
      <c r="C33" s="82" t="s">
        <v>103</v>
      </c>
      <c r="D33" s="71" t="s">
        <v>59</v>
      </c>
      <c r="E33" s="89"/>
    </row>
    <row r="34" spans="1:5" x14ac:dyDescent="0.2">
      <c r="A34" s="90"/>
      <c r="B34" s="86">
        <f>5.77+0.76+50.6</f>
        <v>57.13</v>
      </c>
      <c r="C34" s="97" t="s">
        <v>74</v>
      </c>
      <c r="D34" s="95" t="s">
        <v>56</v>
      </c>
      <c r="E34" s="89"/>
    </row>
    <row r="35" spans="1:5" x14ac:dyDescent="0.2">
      <c r="A35" s="54"/>
      <c r="B35" s="83">
        <v>34</v>
      </c>
      <c r="C35" s="91">
        <v>43308</v>
      </c>
      <c r="D35" s="85" t="s">
        <v>58</v>
      </c>
      <c r="E35" s="89"/>
    </row>
    <row r="36" spans="1:5" ht="12.75" customHeight="1" x14ac:dyDescent="0.2">
      <c r="A36" s="94">
        <v>42965</v>
      </c>
      <c r="B36" s="76">
        <f>147.5+206.9+139.12</f>
        <v>493.52</v>
      </c>
      <c r="C36" s="74" t="s">
        <v>99</v>
      </c>
      <c r="D36" s="72" t="s">
        <v>59</v>
      </c>
      <c r="E36" s="89"/>
    </row>
    <row r="37" spans="1:5" ht="12.75" customHeight="1" x14ac:dyDescent="0.2">
      <c r="A37" s="78"/>
      <c r="B37" s="96">
        <f>60.55+1.1+73.6</f>
        <v>135.25</v>
      </c>
      <c r="C37" s="74" t="s">
        <v>61</v>
      </c>
      <c r="D37" s="72" t="s">
        <v>56</v>
      </c>
      <c r="E37" s="89"/>
    </row>
    <row r="38" spans="1:5" ht="12.75" customHeight="1" x14ac:dyDescent="0.2">
      <c r="A38" s="79"/>
      <c r="B38" s="98">
        <v>39</v>
      </c>
      <c r="C38" s="93">
        <v>42965</v>
      </c>
      <c r="D38" s="73" t="s">
        <v>58</v>
      </c>
      <c r="E38" s="89"/>
    </row>
    <row r="39" spans="1:5" ht="25.5" x14ac:dyDescent="0.2">
      <c r="A39" s="106">
        <v>42971</v>
      </c>
      <c r="B39" s="133">
        <v>100</v>
      </c>
      <c r="C39" s="134" t="s">
        <v>112</v>
      </c>
      <c r="D39" s="135" t="s">
        <v>50</v>
      </c>
      <c r="E39" s="89"/>
    </row>
    <row r="40" spans="1:5" x14ac:dyDescent="0.2">
      <c r="A40" s="90">
        <v>42986</v>
      </c>
      <c r="B40" s="69">
        <f>107.9+117.79</f>
        <v>225.69</v>
      </c>
      <c r="C40" s="82" t="s">
        <v>100</v>
      </c>
      <c r="D40" s="71" t="s">
        <v>59</v>
      </c>
      <c r="E40" s="89"/>
    </row>
    <row r="41" spans="1:5" x14ac:dyDescent="0.2">
      <c r="A41" s="54"/>
      <c r="B41" s="100">
        <v>39</v>
      </c>
      <c r="C41" s="91">
        <v>42955</v>
      </c>
      <c r="D41" s="73" t="s">
        <v>58</v>
      </c>
    </row>
    <row r="42" spans="1:5" ht="12.75" customHeight="1" x14ac:dyDescent="0.2">
      <c r="A42" s="90">
        <v>42990</v>
      </c>
      <c r="B42" s="114">
        <f>157.41+1095.9</f>
        <v>1253.3100000000002</v>
      </c>
      <c r="C42" s="111" t="s">
        <v>86</v>
      </c>
      <c r="D42" s="113" t="s">
        <v>59</v>
      </c>
      <c r="E42" s="89"/>
    </row>
    <row r="43" spans="1:5" x14ac:dyDescent="0.2">
      <c r="A43" s="38"/>
      <c r="B43" s="69">
        <v>190</v>
      </c>
      <c r="C43" s="82" t="s">
        <v>62</v>
      </c>
      <c r="D43" s="99" t="s">
        <v>51</v>
      </c>
      <c r="E43" s="89"/>
    </row>
    <row r="44" spans="1:5" x14ac:dyDescent="0.2">
      <c r="A44" s="38"/>
      <c r="B44" s="86">
        <f>11.91+24.1+73.6</f>
        <v>109.61</v>
      </c>
      <c r="C44" s="82" t="s">
        <v>63</v>
      </c>
      <c r="D44" s="71" t="s">
        <v>53</v>
      </c>
      <c r="E44" s="89"/>
    </row>
    <row r="45" spans="1:5" x14ac:dyDescent="0.2">
      <c r="A45" s="38"/>
      <c r="B45" s="86">
        <f>8</f>
        <v>8</v>
      </c>
      <c r="C45" s="82"/>
      <c r="D45" s="88" t="s">
        <v>50</v>
      </c>
      <c r="E45" s="89"/>
    </row>
    <row r="46" spans="1:5" x14ac:dyDescent="0.2">
      <c r="A46" s="54"/>
      <c r="B46" s="100">
        <v>78</v>
      </c>
      <c r="C46" s="84"/>
      <c r="D46" s="85" t="s">
        <v>58</v>
      </c>
      <c r="E46" s="89"/>
    </row>
    <row r="47" spans="1:5" ht="38.25" x14ac:dyDescent="0.2">
      <c r="A47" s="141">
        <v>43010</v>
      </c>
      <c r="B47" s="143">
        <v>173.16</v>
      </c>
      <c r="C47" s="140" t="s">
        <v>127</v>
      </c>
      <c r="D47" s="102" t="s">
        <v>66</v>
      </c>
      <c r="E47" s="89"/>
    </row>
    <row r="48" spans="1:5" x14ac:dyDescent="0.2">
      <c r="A48" s="90">
        <v>43026</v>
      </c>
      <c r="B48" s="69">
        <f>256.4+177.2</f>
        <v>433.59999999999997</v>
      </c>
      <c r="C48" s="82" t="s">
        <v>101</v>
      </c>
      <c r="D48" s="88" t="s">
        <v>67</v>
      </c>
      <c r="E48" s="89"/>
    </row>
    <row r="49" spans="1:5" x14ac:dyDescent="0.2">
      <c r="A49" s="38"/>
      <c r="B49" s="86">
        <f>5.34+1.1+73.6</f>
        <v>80.039999999999992</v>
      </c>
      <c r="C49" s="97" t="s">
        <v>74</v>
      </c>
      <c r="D49" s="88" t="s">
        <v>53</v>
      </c>
      <c r="E49" s="89"/>
    </row>
    <row r="50" spans="1:5" x14ac:dyDescent="0.2">
      <c r="A50" s="54"/>
      <c r="B50" s="100">
        <v>34</v>
      </c>
      <c r="C50" s="91">
        <v>43026</v>
      </c>
      <c r="D50" s="85" t="s">
        <v>58</v>
      </c>
      <c r="E50" s="89"/>
    </row>
    <row r="51" spans="1:5" ht="38.25" x14ac:dyDescent="0.2">
      <c r="A51" s="141">
        <v>43040</v>
      </c>
      <c r="B51" s="143">
        <v>151.97</v>
      </c>
      <c r="C51" s="140" t="s">
        <v>125</v>
      </c>
      <c r="D51" s="102" t="s">
        <v>68</v>
      </c>
      <c r="E51" s="89"/>
    </row>
    <row r="52" spans="1:5" x14ac:dyDescent="0.2">
      <c r="A52" s="90">
        <v>43069</v>
      </c>
      <c r="B52" s="69">
        <v>552.39</v>
      </c>
      <c r="C52" s="82" t="s">
        <v>104</v>
      </c>
      <c r="D52" s="103" t="s">
        <v>67</v>
      </c>
      <c r="E52" s="89"/>
    </row>
    <row r="53" spans="1:5" x14ac:dyDescent="0.2">
      <c r="A53" s="38"/>
      <c r="B53" s="86">
        <f>6.13+1.1+73.6</f>
        <v>80.83</v>
      </c>
      <c r="C53" s="97" t="s">
        <v>74</v>
      </c>
      <c r="D53" s="103" t="s">
        <v>53</v>
      </c>
      <c r="E53" s="89"/>
    </row>
    <row r="54" spans="1:5" x14ac:dyDescent="0.2">
      <c r="A54" s="54"/>
      <c r="B54" s="100">
        <v>34</v>
      </c>
      <c r="C54" s="91">
        <v>43069</v>
      </c>
      <c r="D54" s="85" t="s">
        <v>58</v>
      </c>
      <c r="E54" s="89"/>
    </row>
    <row r="55" spans="1:5" ht="25.5" x14ac:dyDescent="0.2">
      <c r="A55" s="141">
        <v>43070</v>
      </c>
      <c r="B55" s="143">
        <v>160.16</v>
      </c>
      <c r="C55" s="140" t="s">
        <v>128</v>
      </c>
      <c r="D55" s="102" t="s">
        <v>70</v>
      </c>
      <c r="E55" s="89"/>
    </row>
    <row r="56" spans="1:5" x14ac:dyDescent="0.2">
      <c r="A56" s="90">
        <v>43081</v>
      </c>
      <c r="B56" s="86">
        <f>409.6+45.23</f>
        <v>454.83000000000004</v>
      </c>
      <c r="C56" s="82" t="s">
        <v>105</v>
      </c>
      <c r="D56" s="107" t="s">
        <v>67</v>
      </c>
      <c r="E56" s="89"/>
    </row>
    <row r="57" spans="1:5" x14ac:dyDescent="0.2">
      <c r="A57" s="108"/>
      <c r="B57" s="100">
        <v>34</v>
      </c>
      <c r="C57" s="91">
        <v>43081</v>
      </c>
      <c r="D57" s="85" t="s">
        <v>58</v>
      </c>
      <c r="E57" s="89"/>
    </row>
    <row r="58" spans="1:5" x14ac:dyDescent="0.2">
      <c r="A58" s="90">
        <v>43084</v>
      </c>
      <c r="B58" s="69">
        <v>473.2</v>
      </c>
      <c r="C58" s="82" t="s">
        <v>71</v>
      </c>
      <c r="D58" s="104" t="s">
        <v>67</v>
      </c>
      <c r="E58" s="89"/>
    </row>
    <row r="59" spans="1:5" x14ac:dyDescent="0.2">
      <c r="A59" s="38"/>
      <c r="B59" s="86">
        <f>69.6+83.8</f>
        <v>153.39999999999998</v>
      </c>
      <c r="C59" s="97" t="s">
        <v>74</v>
      </c>
      <c r="D59" s="107" t="s">
        <v>65</v>
      </c>
      <c r="E59" s="89"/>
    </row>
    <row r="60" spans="1:5" x14ac:dyDescent="0.2">
      <c r="A60" s="54"/>
      <c r="B60" s="100">
        <v>34</v>
      </c>
      <c r="C60" s="91">
        <v>43084</v>
      </c>
      <c r="D60" s="85" t="s">
        <v>58</v>
      </c>
      <c r="E60" s="89"/>
    </row>
    <row r="61" spans="1:5" ht="38.25" x14ac:dyDescent="0.2">
      <c r="A61" s="141">
        <v>43090</v>
      </c>
      <c r="B61" s="143">
        <v>116.36</v>
      </c>
      <c r="C61" s="140" t="s">
        <v>124</v>
      </c>
      <c r="D61" s="102" t="s">
        <v>72</v>
      </c>
      <c r="E61" s="89"/>
    </row>
    <row r="62" spans="1:5" ht="38.25" x14ac:dyDescent="0.2">
      <c r="A62" s="141">
        <v>43131</v>
      </c>
      <c r="B62" s="143">
        <v>413.33</v>
      </c>
      <c r="C62" s="140" t="s">
        <v>129</v>
      </c>
      <c r="D62" s="125" t="s">
        <v>73</v>
      </c>
      <c r="E62" s="89"/>
    </row>
    <row r="63" spans="1:5" x14ac:dyDescent="0.2">
      <c r="A63" s="90">
        <v>42789</v>
      </c>
      <c r="B63" s="69">
        <v>384.88</v>
      </c>
      <c r="C63" s="82" t="s">
        <v>106</v>
      </c>
      <c r="D63" s="8" t="s">
        <v>67</v>
      </c>
      <c r="E63" s="89"/>
    </row>
    <row r="64" spans="1:5" x14ac:dyDescent="0.2">
      <c r="A64" s="54"/>
      <c r="B64" s="100">
        <v>34</v>
      </c>
      <c r="C64" s="91" t="s">
        <v>81</v>
      </c>
      <c r="D64" s="130" t="s">
        <v>58</v>
      </c>
      <c r="E64" s="89"/>
    </row>
    <row r="65" spans="1:13" ht="25.5" x14ac:dyDescent="0.2">
      <c r="A65" s="115">
        <v>43172</v>
      </c>
      <c r="B65" s="1">
        <v>360.67</v>
      </c>
      <c r="C65" s="116" t="s">
        <v>102</v>
      </c>
      <c r="D65" s="131" t="s">
        <v>67</v>
      </c>
      <c r="E65" s="89"/>
    </row>
    <row r="66" spans="1:13" x14ac:dyDescent="0.2">
      <c r="A66" s="54"/>
      <c r="B66" s="100">
        <v>34</v>
      </c>
      <c r="C66" s="91">
        <v>43172</v>
      </c>
      <c r="D66" s="130" t="s">
        <v>58</v>
      </c>
      <c r="E66" s="89"/>
    </row>
    <row r="67" spans="1:13" ht="25.5" x14ac:dyDescent="0.2">
      <c r="A67" s="141">
        <v>43172</v>
      </c>
      <c r="B67" s="143">
        <v>93.29</v>
      </c>
      <c r="C67" s="140" t="s">
        <v>123</v>
      </c>
      <c r="D67" s="125" t="s">
        <v>76</v>
      </c>
      <c r="E67" s="89"/>
    </row>
    <row r="68" spans="1:13" ht="25.5" x14ac:dyDescent="0.2">
      <c r="A68" s="142">
        <v>43175</v>
      </c>
      <c r="B68" s="69">
        <v>217.42</v>
      </c>
      <c r="C68" s="82" t="s">
        <v>107</v>
      </c>
      <c r="D68" s="8" t="s">
        <v>90</v>
      </c>
      <c r="E68" s="89"/>
    </row>
    <row r="69" spans="1:13" x14ac:dyDescent="0.2">
      <c r="A69" s="38"/>
      <c r="B69" s="86">
        <v>409.66</v>
      </c>
      <c r="C69" s="82" t="s">
        <v>88</v>
      </c>
      <c r="D69" s="8" t="s">
        <v>78</v>
      </c>
      <c r="E69" s="89"/>
    </row>
    <row r="70" spans="1:13" s="85" customFormat="1" x14ac:dyDescent="0.2">
      <c r="A70" s="54"/>
      <c r="B70" s="100">
        <v>48.2</v>
      </c>
      <c r="C70" s="84" t="s">
        <v>77</v>
      </c>
      <c r="D70" s="130" t="s">
        <v>83</v>
      </c>
      <c r="E70" s="89"/>
      <c r="F70" s="120"/>
      <c r="G70" s="120"/>
      <c r="H70" s="120"/>
      <c r="I70" s="120"/>
      <c r="J70" s="120"/>
      <c r="K70" s="120"/>
      <c r="L70" s="120"/>
      <c r="M70" s="120"/>
    </row>
    <row r="71" spans="1:13" x14ac:dyDescent="0.2">
      <c r="A71" s="141">
        <v>43193</v>
      </c>
      <c r="B71" s="143">
        <v>50.07</v>
      </c>
      <c r="C71" s="140" t="s">
        <v>122</v>
      </c>
      <c r="D71" s="102" t="s">
        <v>79</v>
      </c>
      <c r="E71" s="89"/>
    </row>
    <row r="72" spans="1:13" x14ac:dyDescent="0.2">
      <c r="A72" s="90">
        <v>42843</v>
      </c>
      <c r="B72" s="69">
        <v>463.57</v>
      </c>
      <c r="C72" s="82" t="s">
        <v>80</v>
      </c>
      <c r="D72" s="8" t="s">
        <v>67</v>
      </c>
      <c r="E72" s="89"/>
    </row>
    <row r="73" spans="1:13" x14ac:dyDescent="0.2">
      <c r="A73" s="38"/>
      <c r="B73" s="86">
        <v>115.36</v>
      </c>
      <c r="C73" s="82" t="s">
        <v>85</v>
      </c>
      <c r="D73" s="8" t="s">
        <v>53</v>
      </c>
      <c r="E73" s="89"/>
    </row>
    <row r="74" spans="1:13" x14ac:dyDescent="0.2">
      <c r="A74" s="54"/>
      <c r="B74" s="100">
        <v>34</v>
      </c>
      <c r="C74" s="91">
        <v>43208</v>
      </c>
      <c r="D74" s="130" t="s">
        <v>58</v>
      </c>
      <c r="E74" s="89"/>
    </row>
    <row r="75" spans="1:13" ht="25.5" x14ac:dyDescent="0.2">
      <c r="A75" s="139">
        <v>43222</v>
      </c>
      <c r="B75" s="143">
        <v>137.82</v>
      </c>
      <c r="C75" s="140" t="s">
        <v>130</v>
      </c>
      <c r="D75" s="125" t="s">
        <v>82</v>
      </c>
      <c r="E75" s="89"/>
    </row>
    <row r="76" spans="1:13" x14ac:dyDescent="0.2">
      <c r="A76" s="90">
        <v>43234</v>
      </c>
      <c r="B76" s="69">
        <f>182.63+170.26</f>
        <v>352.89</v>
      </c>
      <c r="C76" s="82" t="s">
        <v>87</v>
      </c>
      <c r="D76" s="8" t="s">
        <v>67</v>
      </c>
      <c r="E76" s="89"/>
    </row>
    <row r="77" spans="1:13" x14ac:dyDescent="0.2">
      <c r="A77" s="54"/>
      <c r="B77" s="100">
        <v>34</v>
      </c>
      <c r="C77" s="91">
        <v>43234</v>
      </c>
      <c r="D77" s="130" t="s">
        <v>58</v>
      </c>
      <c r="E77" s="89"/>
    </row>
    <row r="78" spans="1:13" x14ac:dyDescent="0.2">
      <c r="A78" s="90">
        <v>43250</v>
      </c>
      <c r="B78" s="86">
        <v>468.98</v>
      </c>
      <c r="C78" s="82" t="s">
        <v>109</v>
      </c>
      <c r="D78" s="8" t="s">
        <v>67</v>
      </c>
      <c r="E78" s="89"/>
    </row>
    <row r="79" spans="1:13" x14ac:dyDescent="0.2">
      <c r="A79" s="38"/>
      <c r="B79" s="86">
        <v>246.96</v>
      </c>
      <c r="C79" s="82" t="s">
        <v>108</v>
      </c>
      <c r="D79" s="121" t="s">
        <v>51</v>
      </c>
      <c r="E79" s="89"/>
    </row>
    <row r="80" spans="1:13" x14ac:dyDescent="0.2">
      <c r="A80" s="38"/>
      <c r="B80" s="86">
        <v>26.61</v>
      </c>
      <c r="C80" s="82" t="s">
        <v>74</v>
      </c>
      <c r="D80" s="121" t="s">
        <v>65</v>
      </c>
      <c r="E80" s="89"/>
    </row>
    <row r="81" spans="1:5" x14ac:dyDescent="0.2">
      <c r="A81" s="54"/>
      <c r="B81" s="100">
        <v>58.5</v>
      </c>
      <c r="C81" s="84" t="s">
        <v>84</v>
      </c>
      <c r="D81" s="85" t="s">
        <v>58</v>
      </c>
      <c r="E81" s="89"/>
    </row>
    <row r="82" spans="1:5" x14ac:dyDescent="0.2">
      <c r="A82" s="139">
        <v>43251</v>
      </c>
      <c r="B82" s="143">
        <v>55.77</v>
      </c>
      <c r="C82" s="140" t="s">
        <v>121</v>
      </c>
      <c r="D82" s="102" t="s">
        <v>89</v>
      </c>
    </row>
    <row r="83" spans="1:5" ht="25.5" x14ac:dyDescent="0.2">
      <c r="A83" s="90">
        <v>43257</v>
      </c>
      <c r="B83" s="69">
        <v>382.3</v>
      </c>
      <c r="C83" s="82" t="s">
        <v>110</v>
      </c>
      <c r="D83" s="122" t="s">
        <v>67</v>
      </c>
      <c r="E83" s="89"/>
    </row>
    <row r="84" spans="1:5" x14ac:dyDescent="0.2">
      <c r="A84" s="38"/>
      <c r="B84" s="86">
        <v>119.2</v>
      </c>
      <c r="C84" s="126" t="s">
        <v>74</v>
      </c>
      <c r="D84" s="124" t="s">
        <v>65</v>
      </c>
      <c r="E84" s="89"/>
    </row>
    <row r="85" spans="1:5" x14ac:dyDescent="0.2">
      <c r="A85" s="54"/>
      <c r="B85" s="100">
        <v>34</v>
      </c>
      <c r="C85" s="91">
        <v>43257</v>
      </c>
      <c r="D85" s="85" t="s">
        <v>58</v>
      </c>
      <c r="E85" s="89"/>
    </row>
    <row r="86" spans="1:5" x14ac:dyDescent="0.2">
      <c r="A86" s="90">
        <v>43264</v>
      </c>
      <c r="B86" s="86">
        <f>225.98+149.12</f>
        <v>375.1</v>
      </c>
      <c r="C86" s="82" t="s">
        <v>118</v>
      </c>
      <c r="D86" s="124" t="s">
        <v>67</v>
      </c>
      <c r="E86" s="89"/>
    </row>
    <row r="87" spans="1:5" x14ac:dyDescent="0.2">
      <c r="A87" s="38"/>
      <c r="B87" s="86">
        <f>57.8+0.96+65+64</f>
        <v>187.76</v>
      </c>
      <c r="C87" s="82" t="s">
        <v>61</v>
      </c>
      <c r="D87" s="112" t="s">
        <v>53</v>
      </c>
      <c r="E87" s="89"/>
    </row>
    <row r="88" spans="1:5" x14ac:dyDescent="0.2">
      <c r="A88" s="54"/>
      <c r="B88" s="100">
        <v>34</v>
      </c>
      <c r="C88" s="91">
        <v>43264</v>
      </c>
      <c r="D88" s="85" t="s">
        <v>58</v>
      </c>
      <c r="E88" s="89"/>
    </row>
    <row r="89" spans="1:5" x14ac:dyDescent="0.2">
      <c r="A89" s="90">
        <v>43280</v>
      </c>
      <c r="B89" s="69">
        <v>418.74</v>
      </c>
      <c r="C89" s="82" t="s">
        <v>111</v>
      </c>
      <c r="D89" s="124" t="s">
        <v>67</v>
      </c>
      <c r="E89" s="89"/>
    </row>
    <row r="90" spans="1:5" x14ac:dyDescent="0.2">
      <c r="A90" s="38"/>
      <c r="B90" s="86">
        <v>34</v>
      </c>
      <c r="C90" s="82" t="s">
        <v>92</v>
      </c>
      <c r="D90" s="85" t="s">
        <v>58</v>
      </c>
      <c r="E90" s="89"/>
    </row>
    <row r="91" spans="1:5" ht="25.5" x14ac:dyDescent="0.2">
      <c r="A91" s="139">
        <v>43281</v>
      </c>
      <c r="B91" s="143">
        <v>85.41</v>
      </c>
      <c r="C91" s="140" t="s">
        <v>131</v>
      </c>
      <c r="D91" s="102" t="s">
        <v>91</v>
      </c>
    </row>
    <row r="92" spans="1:5" x14ac:dyDescent="0.2">
      <c r="A92" s="90"/>
      <c r="B92" s="69"/>
      <c r="C92" s="82"/>
      <c r="D92" s="129"/>
    </row>
    <row r="93" spans="1:5" x14ac:dyDescent="0.2">
      <c r="A93" s="11"/>
      <c r="B93" s="69"/>
      <c r="C93" s="82"/>
      <c r="D93" s="56"/>
    </row>
    <row r="94" spans="1:5" hidden="1" x14ac:dyDescent="0.2">
      <c r="A94" s="11"/>
      <c r="B94" s="56"/>
      <c r="C94" s="56"/>
      <c r="D94" s="56"/>
    </row>
    <row r="95" spans="1:5" ht="19.5" customHeight="1" x14ac:dyDescent="0.2">
      <c r="A95" s="55" t="s">
        <v>4</v>
      </c>
      <c r="B95" s="60">
        <f>SUM(B28:B94)</f>
        <v>12693.95</v>
      </c>
      <c r="C95" s="56"/>
      <c r="D95" s="56"/>
    </row>
    <row r="96" spans="1:5" ht="19.5" customHeight="1" x14ac:dyDescent="0.2">
      <c r="A96" s="158" t="s">
        <v>15</v>
      </c>
      <c r="B96" s="159"/>
      <c r="C96" s="159"/>
      <c r="D96" s="44"/>
    </row>
    <row r="97" spans="1:5" s="42" customFormat="1" ht="25.5" customHeight="1" x14ac:dyDescent="0.2">
      <c r="A97" s="39" t="s">
        <v>0</v>
      </c>
      <c r="B97" s="40" t="s">
        <v>28</v>
      </c>
      <c r="C97" s="40" t="s">
        <v>44</v>
      </c>
      <c r="D97" s="40" t="s">
        <v>11</v>
      </c>
    </row>
    <row r="98" spans="1:5" ht="12.75" customHeight="1" x14ac:dyDescent="0.2">
      <c r="A98" s="101">
        <v>43152</v>
      </c>
      <c r="B98" s="125">
        <v>12.43</v>
      </c>
      <c r="C98" s="102" t="s">
        <v>119</v>
      </c>
      <c r="D98" s="125" t="s">
        <v>64</v>
      </c>
      <c r="E98" s="89"/>
    </row>
    <row r="99" spans="1:5" ht="12.75" customHeight="1" x14ac:dyDescent="0.2">
      <c r="A99" s="118">
        <v>43173</v>
      </c>
      <c r="B99" s="125">
        <v>18.649999999999999</v>
      </c>
      <c r="C99" s="102" t="s">
        <v>113</v>
      </c>
      <c r="D99" s="125" t="s">
        <v>64</v>
      </c>
      <c r="E99" s="89"/>
    </row>
    <row r="100" spans="1:5" ht="12.75" customHeight="1" x14ac:dyDescent="0.2">
      <c r="A100" s="118">
        <v>43207</v>
      </c>
      <c r="B100" s="123">
        <v>20.399999999999999</v>
      </c>
      <c r="C100" s="102" t="s">
        <v>120</v>
      </c>
      <c r="D100" s="102" t="s">
        <v>64</v>
      </c>
      <c r="E100" s="89"/>
    </row>
    <row r="101" spans="1:5" ht="12.75" customHeight="1" x14ac:dyDescent="0.2">
      <c r="A101" s="119"/>
      <c r="B101" s="8"/>
      <c r="C101" s="117"/>
      <c r="D101" s="117"/>
    </row>
    <row r="102" spans="1:5" ht="12.75" customHeight="1" x14ac:dyDescent="0.2">
      <c r="A102" s="11"/>
      <c r="B102" s="56"/>
      <c r="C102" s="56"/>
      <c r="D102" s="56"/>
    </row>
    <row r="103" spans="1:5" ht="12.75" hidden="1" customHeight="1" x14ac:dyDescent="0.2">
      <c r="A103" s="11"/>
      <c r="B103" s="56"/>
      <c r="C103" s="56"/>
      <c r="D103" s="56"/>
    </row>
    <row r="104" spans="1:5" ht="19.5" customHeight="1" x14ac:dyDescent="0.2">
      <c r="A104" s="55" t="s">
        <v>4</v>
      </c>
      <c r="B104" s="60">
        <f>SUM(B98:B103)</f>
        <v>51.48</v>
      </c>
      <c r="C104" s="56"/>
      <c r="D104" s="56"/>
    </row>
    <row r="105" spans="1:5" s="8" customFormat="1" ht="34.5" customHeight="1" x14ac:dyDescent="0.2">
      <c r="A105" s="43" t="s">
        <v>7</v>
      </c>
      <c r="B105" s="61">
        <f>B25+B95+B104</f>
        <v>34352.750000000007</v>
      </c>
      <c r="C105" s="9"/>
      <c r="D105" s="9"/>
    </row>
    <row r="106" spans="1:5" s="56" customFormat="1" x14ac:dyDescent="0.2">
      <c r="B106" s="52"/>
      <c r="C106" s="53"/>
      <c r="D106" s="53"/>
    </row>
    <row r="107" spans="1:5" x14ac:dyDescent="0.2">
      <c r="A107" s="38"/>
      <c r="B107" s="56"/>
      <c r="C107" s="56"/>
      <c r="D107" s="56"/>
    </row>
    <row r="108" spans="1:5" x14ac:dyDescent="0.2">
      <c r="A108" s="38"/>
      <c r="B108" s="56"/>
      <c r="C108" s="56"/>
      <c r="D108" s="56"/>
    </row>
    <row r="109" spans="1:5" x14ac:dyDescent="0.2">
      <c r="A109" s="38"/>
      <c r="B109" s="56"/>
      <c r="C109" s="56"/>
      <c r="D109" s="56"/>
    </row>
    <row r="110" spans="1:5" x14ac:dyDescent="0.2">
      <c r="A110" s="38"/>
      <c r="B110" s="56"/>
      <c r="C110" s="56"/>
      <c r="D110" s="56"/>
    </row>
    <row r="111" spans="1:5" x14ac:dyDescent="0.2">
      <c r="A111" s="38"/>
      <c r="B111" s="56"/>
      <c r="C111" s="56"/>
      <c r="D111" s="56"/>
    </row>
    <row r="112" spans="1:5" x14ac:dyDescent="0.2">
      <c r="A112" s="38"/>
      <c r="B112" s="56"/>
      <c r="C112" s="56"/>
      <c r="D112" s="56"/>
    </row>
    <row r="113" spans="1:4" x14ac:dyDescent="0.2">
      <c r="A113" s="38"/>
      <c r="B113" s="56"/>
      <c r="C113" s="56"/>
      <c r="D113" s="56"/>
    </row>
    <row r="114" spans="1:4" x14ac:dyDescent="0.2">
      <c r="A114" s="38"/>
      <c r="B114" s="56"/>
      <c r="C114" s="56"/>
      <c r="D114" s="56"/>
    </row>
    <row r="115" spans="1:4" x14ac:dyDescent="0.2">
      <c r="A115" s="38"/>
      <c r="B115" s="56"/>
      <c r="C115" s="56"/>
      <c r="D115" s="56"/>
    </row>
    <row r="116" spans="1:4" x14ac:dyDescent="0.2">
      <c r="A116" s="38"/>
      <c r="B116" s="56"/>
      <c r="C116" s="56"/>
      <c r="D116" s="56"/>
    </row>
    <row r="117" spans="1:4" x14ac:dyDescent="0.2">
      <c r="A117" s="38"/>
      <c r="B117" s="56"/>
      <c r="C117" s="56"/>
      <c r="D117" s="56"/>
    </row>
  </sheetData>
  <mergeCells count="11">
    <mergeCell ref="A1:D1"/>
    <mergeCell ref="A7:D7"/>
    <mergeCell ref="B2:D2"/>
    <mergeCell ref="B3:D3"/>
    <mergeCell ref="B4:D4"/>
    <mergeCell ref="A5:D5"/>
    <mergeCell ref="A6:D6"/>
    <mergeCell ref="A26:C26"/>
    <mergeCell ref="A96:C96"/>
    <mergeCell ref="C18:C20"/>
    <mergeCell ref="C9:C10"/>
  </mergeCells>
  <printOptions gridLines="1"/>
  <pageMargins left="0.70866141732283472" right="0.70866141732283472" top="0.74803149606299213" bottom="0.74803149606299213" header="0.31496062992125984" footer="0.31496062992125984"/>
  <pageSetup paperSize="8" scale="80" fitToHeight="0" orientation="portrait" r:id="rId1"/>
  <headerFooter alignWithMargins="0"/>
  <rowBreaks count="2" manualBreakCount="2">
    <brk id="25" max="3" man="1"/>
    <brk id="9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A20" sqref="A2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65" t="s">
        <v>24</v>
      </c>
      <c r="B1" s="165"/>
      <c r="C1" s="165"/>
      <c r="D1" s="165"/>
      <c r="E1" s="165"/>
      <c r="F1" s="165"/>
    </row>
    <row r="2" spans="1:7" ht="36" customHeight="1" x14ac:dyDescent="0.2">
      <c r="A2" s="45" t="s">
        <v>8</v>
      </c>
      <c r="B2" s="150" t="str">
        <f>Travel!B2</f>
        <v>Department of Corrections</v>
      </c>
      <c r="C2" s="150"/>
      <c r="D2" s="150"/>
      <c r="E2" s="150"/>
      <c r="F2" s="150"/>
      <c r="G2" s="46"/>
    </row>
    <row r="3" spans="1:7" ht="36" customHeight="1" x14ac:dyDescent="0.2">
      <c r="A3" s="45" t="s">
        <v>9</v>
      </c>
      <c r="B3" s="151" t="str">
        <f>Travel!B3</f>
        <v>Ray Smith</v>
      </c>
      <c r="C3" s="151"/>
      <c r="D3" s="151"/>
      <c r="E3" s="151"/>
      <c r="F3" s="151"/>
      <c r="G3" s="47"/>
    </row>
    <row r="4" spans="1:7" ht="36" customHeight="1" x14ac:dyDescent="0.2">
      <c r="A4" s="45" t="s">
        <v>3</v>
      </c>
      <c r="B4" s="151" t="str">
        <f>Travel!B4</f>
        <v>1 July 2017 to 30 June 2018</v>
      </c>
      <c r="C4" s="151"/>
      <c r="D4" s="151"/>
      <c r="E4" s="151"/>
      <c r="F4" s="151"/>
      <c r="G4" s="47"/>
    </row>
    <row r="5" spans="1:7" s="14" customFormat="1" ht="35.25" customHeight="1" x14ac:dyDescent="0.25">
      <c r="A5" s="169" t="s">
        <v>35</v>
      </c>
      <c r="B5" s="170"/>
      <c r="C5" s="171"/>
      <c r="D5" s="171"/>
      <c r="E5" s="171"/>
      <c r="F5" s="172"/>
    </row>
    <row r="6" spans="1:7" s="14" customFormat="1" ht="35.25" customHeight="1" x14ac:dyDescent="0.25">
      <c r="A6" s="166" t="s">
        <v>45</v>
      </c>
      <c r="B6" s="167"/>
      <c r="C6" s="167"/>
      <c r="D6" s="167"/>
      <c r="E6" s="167"/>
      <c r="F6" s="168"/>
    </row>
    <row r="7" spans="1:7" s="3" customFormat="1" ht="30.95" customHeight="1" x14ac:dyDescent="0.25">
      <c r="A7" s="163" t="s">
        <v>21</v>
      </c>
      <c r="B7" s="164"/>
      <c r="C7" s="5"/>
      <c r="D7" s="5"/>
      <c r="E7" s="5"/>
      <c r="F7" s="22"/>
    </row>
    <row r="8" spans="1:7" ht="25.5" x14ac:dyDescent="0.2">
      <c r="A8" s="23" t="s">
        <v>0</v>
      </c>
      <c r="B8" s="40" t="s">
        <v>33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20"/>
      <c r="F9" s="21"/>
    </row>
    <row r="10" spans="1:7" x14ac:dyDescent="0.2">
      <c r="A10" s="184" t="s">
        <v>132</v>
      </c>
      <c r="B10" s="185"/>
      <c r="C10" s="185"/>
      <c r="D10" s="185"/>
      <c r="E10" s="185"/>
      <c r="F10" s="186"/>
    </row>
    <row r="11" spans="1:7" x14ac:dyDescent="0.2">
      <c r="A11" s="20"/>
      <c r="F11" s="21"/>
    </row>
    <row r="12" spans="1:7" ht="11.25" customHeight="1" x14ac:dyDescent="0.2">
      <c r="A12" s="20"/>
      <c r="F12" s="21"/>
    </row>
    <row r="13" spans="1:7" hidden="1" x14ac:dyDescent="0.2">
      <c r="A13" s="20"/>
      <c r="F13" s="21"/>
    </row>
    <row r="14" spans="1:7" s="19" customFormat="1" ht="25.5" hidden="1" customHeight="1" x14ac:dyDescent="0.2">
      <c r="A14" s="20"/>
      <c r="B14" s="15"/>
      <c r="C14" s="15"/>
      <c r="D14" s="15"/>
      <c r="E14" s="15"/>
      <c r="F14" s="21"/>
    </row>
    <row r="15" spans="1:7" ht="24.95" customHeight="1" x14ac:dyDescent="0.2">
      <c r="A15" s="57" t="s">
        <v>22</v>
      </c>
      <c r="B15" s="62">
        <f>SUM(B9:B14)</f>
        <v>0</v>
      </c>
      <c r="C15" s="24"/>
      <c r="D15" s="25"/>
      <c r="E15" s="25"/>
      <c r="F15" s="26"/>
    </row>
    <row r="16" spans="1:7" x14ac:dyDescent="0.2">
      <c r="A16" s="64"/>
      <c r="B16" s="28"/>
      <c r="C16" s="28"/>
      <c r="D16" s="28"/>
      <c r="E16" s="28"/>
      <c r="F16" s="29"/>
    </row>
    <row r="17" spans="1:6" x14ac:dyDescent="0.2">
      <c r="A17" s="58"/>
      <c r="B17" s="58"/>
      <c r="C17" s="58"/>
      <c r="D17" s="58"/>
      <c r="E17" s="58"/>
      <c r="F17" s="58"/>
    </row>
    <row r="18" spans="1:6" x14ac:dyDescent="0.2">
      <c r="A18" s="58"/>
      <c r="B18" s="58"/>
      <c r="C18" s="58"/>
      <c r="D18" s="58"/>
      <c r="E18" s="58"/>
      <c r="F18" s="58"/>
    </row>
    <row r="19" spans="1:6" x14ac:dyDescent="0.2">
      <c r="A19" s="58"/>
      <c r="B19" s="58"/>
      <c r="C19" s="58"/>
      <c r="D19" s="58"/>
      <c r="E19" s="58"/>
      <c r="F19" s="58"/>
    </row>
    <row r="20" spans="1:6" x14ac:dyDescent="0.2">
      <c r="A20" s="58"/>
      <c r="B20" s="58"/>
      <c r="C20" s="58"/>
      <c r="D20" s="58"/>
      <c r="E20" s="58"/>
      <c r="F20" s="58"/>
    </row>
    <row r="21" spans="1:6" x14ac:dyDescent="0.2">
      <c r="A21" s="58"/>
      <c r="B21" s="58"/>
      <c r="C21" s="58"/>
      <c r="D21" s="58"/>
      <c r="E21" s="58"/>
      <c r="F21" s="58"/>
    </row>
  </sheetData>
  <mergeCells count="8">
    <mergeCell ref="A7:B7"/>
    <mergeCell ref="A1:F1"/>
    <mergeCell ref="A6:F6"/>
    <mergeCell ref="B2:F2"/>
    <mergeCell ref="B3:F3"/>
    <mergeCell ref="B4:F4"/>
    <mergeCell ref="A5:F5"/>
    <mergeCell ref="A10:F10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A25" sqref="A25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14" ht="36" customHeight="1" x14ac:dyDescent="0.2">
      <c r="A1" s="165" t="s">
        <v>24</v>
      </c>
      <c r="B1" s="165"/>
      <c r="C1" s="165"/>
      <c r="D1" s="165"/>
      <c r="E1" s="165"/>
      <c r="F1" s="66"/>
    </row>
    <row r="2" spans="1:14" ht="36" customHeight="1" x14ac:dyDescent="0.2">
      <c r="A2" s="45" t="s">
        <v>8</v>
      </c>
      <c r="B2" s="150" t="str">
        <f>Travel!B2</f>
        <v>Department of Corrections</v>
      </c>
      <c r="C2" s="150"/>
      <c r="D2" s="150"/>
      <c r="E2" s="150"/>
      <c r="F2" s="46"/>
      <c r="G2" s="46"/>
    </row>
    <row r="3" spans="1:14" ht="36" customHeight="1" x14ac:dyDescent="0.2">
      <c r="A3" s="45" t="s">
        <v>9</v>
      </c>
      <c r="B3" s="151" t="str">
        <f>Travel!B3</f>
        <v>Ray Smith</v>
      </c>
      <c r="C3" s="151"/>
      <c r="D3" s="151"/>
      <c r="E3" s="151"/>
      <c r="F3" s="47"/>
      <c r="G3" s="47"/>
    </row>
    <row r="4" spans="1:14" ht="36" customHeight="1" x14ac:dyDescent="0.2">
      <c r="A4" s="45" t="s">
        <v>3</v>
      </c>
      <c r="B4" s="151" t="str">
        <f>Travel!B4</f>
        <v>1 July 2017 to 30 June 2018</v>
      </c>
      <c r="C4" s="151"/>
      <c r="D4" s="151"/>
      <c r="E4" s="151"/>
      <c r="F4" s="47"/>
      <c r="G4" s="47"/>
    </row>
    <row r="5" spans="1:14" ht="36" customHeight="1" x14ac:dyDescent="0.2">
      <c r="A5" s="175" t="s">
        <v>36</v>
      </c>
      <c r="B5" s="176"/>
      <c r="C5" s="176"/>
      <c r="D5" s="176"/>
      <c r="E5" s="177"/>
    </row>
    <row r="6" spans="1:14" ht="20.100000000000001" customHeight="1" x14ac:dyDescent="0.2">
      <c r="A6" s="173" t="s">
        <v>40</v>
      </c>
      <c r="B6" s="173"/>
      <c r="C6" s="173"/>
      <c r="D6" s="173"/>
      <c r="E6" s="174"/>
      <c r="F6" s="48"/>
      <c r="G6" s="48"/>
    </row>
    <row r="7" spans="1:14" ht="20.25" customHeight="1" x14ac:dyDescent="0.25">
      <c r="A7" s="30" t="s">
        <v>20</v>
      </c>
      <c r="B7" s="5"/>
      <c r="C7" s="5"/>
      <c r="D7" s="5"/>
      <c r="E7" s="22"/>
    </row>
    <row r="8" spans="1:14" ht="25.5" x14ac:dyDescent="0.2">
      <c r="A8" s="23" t="s">
        <v>0</v>
      </c>
      <c r="B8" s="2" t="s">
        <v>34</v>
      </c>
      <c r="C8" s="2" t="s">
        <v>29</v>
      </c>
      <c r="D8" s="2" t="s">
        <v>37</v>
      </c>
      <c r="E8" s="10" t="s">
        <v>46</v>
      </c>
    </row>
    <row r="9" spans="1:14" x14ac:dyDescent="0.2">
      <c r="A9" s="33"/>
      <c r="E9" s="34"/>
    </row>
    <row r="10" spans="1:14" x14ac:dyDescent="0.2">
      <c r="A10" s="184" t="s">
        <v>132</v>
      </c>
      <c r="B10" s="185"/>
      <c r="C10" s="185"/>
      <c r="D10" s="185"/>
      <c r="E10" s="186"/>
    </row>
    <row r="11" spans="1:14" x14ac:dyDescent="0.2">
      <c r="A11" s="33"/>
      <c r="E11" s="34"/>
      <c r="N11" s="49"/>
    </row>
    <row r="12" spans="1:14" x14ac:dyDescent="0.2">
      <c r="A12" s="33"/>
      <c r="E12" s="34"/>
    </row>
    <row r="13" spans="1:14" hidden="1" x14ac:dyDescent="0.2">
      <c r="A13" s="33"/>
      <c r="E13" s="34"/>
    </row>
    <row r="14" spans="1:14" ht="27.95" customHeight="1" x14ac:dyDescent="0.2">
      <c r="A14" s="31" t="s">
        <v>23</v>
      </c>
      <c r="B14" s="187" t="s">
        <v>19</v>
      </c>
      <c r="C14" s="24"/>
      <c r="D14" s="67">
        <f>SUM(D9:D13)</f>
        <v>0</v>
      </c>
      <c r="E14" s="26"/>
    </row>
    <row r="15" spans="1:14" x14ac:dyDescent="0.2">
      <c r="A15" s="27"/>
      <c r="B15" s="50"/>
      <c r="C15" s="28"/>
      <c r="D15" s="2"/>
      <c r="E15" s="29"/>
    </row>
  </sheetData>
  <mergeCells count="7">
    <mergeCell ref="A1:E1"/>
    <mergeCell ref="A6:E6"/>
    <mergeCell ref="B2:E2"/>
    <mergeCell ref="B3:E3"/>
    <mergeCell ref="B4:E4"/>
    <mergeCell ref="A5:E5"/>
    <mergeCell ref="A10:E10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B13" sqref="B13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9" ht="36" customHeight="1" x14ac:dyDescent="0.2">
      <c r="A1" s="165" t="s">
        <v>24</v>
      </c>
      <c r="B1" s="165"/>
      <c r="C1" s="165"/>
      <c r="D1" s="165"/>
      <c r="E1" s="165"/>
    </row>
    <row r="2" spans="1:9" ht="36" customHeight="1" x14ac:dyDescent="0.2">
      <c r="A2" s="45" t="s">
        <v>8</v>
      </c>
      <c r="B2" s="150" t="str">
        <f>Travel!B2</f>
        <v>Department of Corrections</v>
      </c>
      <c r="C2" s="150"/>
      <c r="D2" s="150"/>
      <c r="E2" s="150"/>
    </row>
    <row r="3" spans="1:9" ht="36" customHeight="1" x14ac:dyDescent="0.2">
      <c r="A3" s="45" t="s">
        <v>9</v>
      </c>
      <c r="B3" s="151" t="str">
        <f>Travel!B3</f>
        <v>Ray Smith</v>
      </c>
      <c r="C3" s="151"/>
      <c r="D3" s="151"/>
      <c r="E3" s="151"/>
    </row>
    <row r="4" spans="1:9" ht="36" customHeight="1" x14ac:dyDescent="0.2">
      <c r="A4" s="45" t="s">
        <v>3</v>
      </c>
      <c r="B4" s="151" t="str">
        <f>Travel!B4</f>
        <v>1 July 2017 to 30 June 2018</v>
      </c>
      <c r="C4" s="151"/>
      <c r="D4" s="151"/>
      <c r="E4" s="151"/>
    </row>
    <row r="5" spans="1:9" ht="36" customHeight="1" x14ac:dyDescent="0.2">
      <c r="A5" s="152" t="s">
        <v>39</v>
      </c>
      <c r="B5" s="183"/>
      <c r="C5" s="171"/>
      <c r="D5" s="171"/>
      <c r="E5" s="172"/>
    </row>
    <row r="6" spans="1:9" ht="36" customHeight="1" x14ac:dyDescent="0.2">
      <c r="A6" s="180" t="s">
        <v>38</v>
      </c>
      <c r="B6" s="181"/>
      <c r="C6" s="181"/>
      <c r="D6" s="181"/>
      <c r="E6" s="182"/>
    </row>
    <row r="7" spans="1:9" ht="36" customHeight="1" x14ac:dyDescent="0.25">
      <c r="A7" s="178" t="s">
        <v>6</v>
      </c>
      <c r="B7" s="179"/>
      <c r="C7" s="5"/>
      <c r="D7" s="5"/>
      <c r="E7" s="22"/>
    </row>
    <row r="8" spans="1:9" ht="25.5" x14ac:dyDescent="0.2">
      <c r="A8" s="23" t="s">
        <v>0</v>
      </c>
      <c r="B8" s="2" t="s">
        <v>31</v>
      </c>
      <c r="C8" s="2" t="s">
        <v>30</v>
      </c>
      <c r="D8" s="2" t="s">
        <v>26</v>
      </c>
      <c r="E8" s="10" t="s">
        <v>2</v>
      </c>
    </row>
    <row r="9" spans="1:9" ht="25.5" x14ac:dyDescent="0.2">
      <c r="A9" s="105">
        <v>43070</v>
      </c>
      <c r="B9" s="69">
        <v>7718.21</v>
      </c>
      <c r="C9" s="132" t="s">
        <v>114</v>
      </c>
      <c r="D9" s="15" t="s">
        <v>93</v>
      </c>
      <c r="E9" s="21" t="s">
        <v>69</v>
      </c>
      <c r="I9" s="138"/>
    </row>
    <row r="10" spans="1:9" ht="25.5" x14ac:dyDescent="0.2">
      <c r="A10" s="105">
        <v>43281</v>
      </c>
      <c r="B10" s="137">
        <f>125.03+11.69+(12*32)+3.56</f>
        <v>524.28</v>
      </c>
      <c r="C10" s="15" t="s">
        <v>133</v>
      </c>
      <c r="D10" s="188" t="s">
        <v>134</v>
      </c>
      <c r="E10" s="21"/>
    </row>
    <row r="11" spans="1:9" x14ac:dyDescent="0.2">
      <c r="A11" s="20"/>
      <c r="B11" s="15"/>
      <c r="C11" s="15"/>
      <c r="D11" s="15"/>
      <c r="E11" s="21"/>
      <c r="I11" s="138"/>
    </row>
    <row r="12" spans="1:9" x14ac:dyDescent="0.2">
      <c r="A12" s="20"/>
      <c r="B12" s="15"/>
      <c r="C12" s="15"/>
      <c r="D12" s="15"/>
      <c r="E12" s="21"/>
    </row>
    <row r="13" spans="1:9" ht="14.1" customHeight="1" x14ac:dyDescent="0.2">
      <c r="A13" s="37" t="s">
        <v>14</v>
      </c>
      <c r="B13" s="63">
        <f>SUM(B9:B12)</f>
        <v>8242.49</v>
      </c>
      <c r="C13" s="17"/>
      <c r="D13" s="18"/>
      <c r="E13" s="36"/>
    </row>
    <row r="14" spans="1:9" ht="14.1" customHeight="1" x14ac:dyDescent="0.2">
      <c r="A14" s="65"/>
      <c r="B14" s="63"/>
      <c r="C14" s="17"/>
      <c r="D14" s="18"/>
      <c r="E14" s="68"/>
    </row>
    <row r="15" spans="1:9" x14ac:dyDescent="0.2">
      <c r="A15" s="20"/>
      <c r="B15" s="15"/>
      <c r="C15" s="15"/>
      <c r="D15" s="15"/>
      <c r="E15" s="51"/>
      <c r="F15" s="16"/>
    </row>
    <row r="16" spans="1:9" x14ac:dyDescent="0.2">
      <c r="A16" s="20"/>
      <c r="B16" s="15"/>
      <c r="C16" s="15"/>
      <c r="D16" s="15"/>
      <c r="E16" s="51"/>
      <c r="F16" s="16"/>
    </row>
    <row r="17" spans="1:6" x14ac:dyDescent="0.2">
      <c r="A17" s="20"/>
      <c r="B17" s="15"/>
      <c r="C17" s="15"/>
      <c r="D17" s="15"/>
      <c r="E17" s="51"/>
      <c r="F17" s="16"/>
    </row>
    <row r="18" spans="1:6" x14ac:dyDescent="0.2">
      <c r="A18" s="20"/>
      <c r="B18" s="15"/>
      <c r="C18" s="15"/>
      <c r="D18" s="15"/>
      <c r="E18" s="51"/>
      <c r="F18" s="16"/>
    </row>
    <row r="19" spans="1:6" x14ac:dyDescent="0.2">
      <c r="A19" s="51"/>
      <c r="B19" s="51"/>
      <c r="C19" s="51"/>
      <c r="D19" s="51"/>
      <c r="E19" s="51"/>
    </row>
    <row r="20" spans="1:6" x14ac:dyDescent="0.2">
      <c r="A20" s="51"/>
      <c r="B20" s="51"/>
      <c r="C20" s="51"/>
      <c r="D20" s="51"/>
      <c r="E20" s="51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FISHER, Robyn (WELLHO)</cp:lastModifiedBy>
  <cp:lastPrinted>2018-07-30T20:31:18Z</cp:lastPrinted>
  <dcterms:created xsi:type="dcterms:W3CDTF">2010-10-17T20:59:02Z</dcterms:created>
  <dcterms:modified xsi:type="dcterms:W3CDTF">2018-07-30T21:18:15Z</dcterms:modified>
</cp:coreProperties>
</file>