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Chief Executive\Chief Executive\CHIEF EXECUTIVE\SSC CE Expenses Template\"/>
    </mc:Choice>
  </mc:AlternateContent>
  <xr:revisionPtr revIDLastSave="0" documentId="8_{66127B8E-7ABC-430A-A2EE-76D58EE40634}" xr6:coauthVersionLast="47" xr6:coauthVersionMax="47"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expenses'!$A$1:$E$20</definedName>
    <definedName name="_xlnm.Print_Area" localSheetId="4">'Gifts and benefits'!$A$1:$F$20</definedName>
    <definedName name="_xlnm.Print_Area" localSheetId="2">Hospitality!$A$1:$E$19</definedName>
    <definedName name="_xlnm.Print_Area" localSheetId="0">'Summary and sign-off'!$A$1:$F$18</definedName>
    <definedName name="_xlnm.Print_Area" localSheetId="1">Travel!$A$1:$E$136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1" i="1" l="1"/>
  <c r="B64" i="1"/>
  <c r="B101" i="1"/>
  <c r="B107" i="1"/>
  <c r="B106" i="1" s="1"/>
  <c r="B21" i="1"/>
  <c r="B12" i="3" l="1"/>
  <c r="B43" i="1"/>
  <c r="B39" i="1"/>
  <c r="B38" i="1"/>
  <c r="B36" i="1"/>
  <c r="B18" i="1"/>
  <c r="B17" i="1"/>
  <c r="B13" i="1"/>
  <c r="B6" i="13" l="1"/>
  <c r="E54" i="13"/>
  <c r="C54" i="13"/>
  <c r="C19" i="4"/>
  <c r="C18" i="4"/>
  <c r="B54" i="13" l="1"/>
  <c r="B53" i="13"/>
  <c r="D53" i="13"/>
  <c r="B52" i="13"/>
  <c r="D52" i="13"/>
  <c r="D51" i="13"/>
  <c r="B51" i="13"/>
  <c r="D50" i="13"/>
  <c r="B50" i="13"/>
  <c r="D49" i="13"/>
  <c r="B49" i="13"/>
  <c r="B2" i="4"/>
  <c r="B3" i="4"/>
  <c r="B2" i="3"/>
  <c r="B3" i="3"/>
  <c r="B2" i="2"/>
  <c r="B3" i="2"/>
  <c r="B2" i="1"/>
  <c r="B3" i="1"/>
  <c r="F52" i="13" l="1"/>
  <c r="F54" i="13"/>
  <c r="F53" i="13"/>
  <c r="F51" i="13"/>
  <c r="F50" i="13"/>
  <c r="F49" i="13"/>
  <c r="C13" i="13"/>
  <c r="C12" i="13"/>
  <c r="C11" i="13"/>
  <c r="C16" i="13" l="1"/>
  <c r="C17" i="13"/>
  <c r="B5" i="4" l="1"/>
  <c r="B4" i="4"/>
  <c r="B5" i="3"/>
  <c r="B4" i="3"/>
  <c r="B5" i="2"/>
  <c r="B4" i="2"/>
  <c r="B5" i="1"/>
  <c r="B4" i="1"/>
  <c r="C15" i="13" l="1"/>
  <c r="F12" i="13" l="1"/>
  <c r="C17" i="4"/>
  <c r="F11" i="13" s="1"/>
  <c r="F13" i="13" l="1"/>
  <c r="B133" i="1"/>
  <c r="B17" i="13" s="1"/>
  <c r="B123" i="1"/>
  <c r="B16" i="13" s="1"/>
  <c r="B27" i="1"/>
  <c r="B15" i="13" s="1"/>
  <c r="B19" i="3" l="1"/>
  <c r="B13" i="13" s="1"/>
  <c r="B18" i="2"/>
  <c r="B12" i="13" s="1"/>
  <c r="B11" i="13" l="1"/>
  <c r="B1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3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<sst xmlns="http://schemas.openxmlformats.org/spreadsheetml/2006/main" count="345" uniqueCount="193">
  <si>
    <t>Hospitality</t>
  </si>
  <si>
    <t>Gifts and benefits</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</si>
  <si>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</si>
  <si>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</si>
  <si>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</si>
  <si>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</si>
  <si>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</si>
  <si>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</si>
  <si>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</si>
  <si>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</si>
  <si>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</si>
  <si>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</si>
  <si>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</si>
  <si>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</si>
  <si>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</si>
  <si>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</si>
  <si>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</si>
  <si>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</si>
  <si>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</si>
  <si>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</si>
  <si>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</si>
  <si>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</si>
  <si>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</si>
  <si>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</si>
  <si>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</si>
  <si>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</si>
  <si>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</si>
  <si>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</si>
  <si>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</si>
  <si>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</si>
  <si>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</si>
  <si>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</si>
  <si>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</si>
  <si>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</si>
  <si>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</si>
  <si>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</si>
  <si>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</si>
  <si>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</si>
  <si>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</si>
  <si>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</si>
  <si>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</si>
  <si>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</si>
  <si>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</si>
  <si>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</si>
  <si>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</si>
  <si>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</si>
  <si>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</si>
  <si>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</si>
  <si>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</si>
  <si>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</si>
  <si>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</si>
  <si>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</si>
  <si>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</si>
  <si>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</si>
  <si>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</si>
  <si>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</si>
  <si>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</si>
  <si>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</si>
  <si>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</si>
  <si>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</si>
  <si>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</si>
  <si>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</si>
  <si>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</si>
  <si>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</si>
  <si>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</si>
  <si>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</si>
  <si>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</si>
  <si>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</si>
  <si>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</si>
  <si>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</si>
  <si>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</si>
  <si>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</si>
  <si>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</si>
  <si>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</si>
  <si>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</si>
  <si>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</si>
  <si>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</si>
  <si>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</si>
  <si>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</si>
  <si>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</si>
  <si>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</si>
  <si>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</si>
  <si>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</si>
  <si>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</si>
  <si>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</si>
  <si>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</si>
  <si>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</si>
  <si>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</si>
  <si>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</si>
  <si>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</si>
  <si>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</si>
  <si>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</si>
  <si>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</si>
  <si>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</si>
  <si>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</si>
  <si>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</si>
  <si>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</si>
  <si>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</si>
  <si>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</si>
  <si>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</si>
  <si>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</si>
  <si>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Attending Corrective Services Ministers' Conference</t>
  </si>
  <si>
    <t>Flights</t>
  </si>
  <si>
    <t>Hobart</t>
  </si>
  <si>
    <t>Australia: Hobart, Tasmania</t>
  </si>
  <si>
    <t>Accommodation</t>
  </si>
  <si>
    <t>17-20 July 2022</t>
  </si>
  <si>
    <t>Taxis - Hobart (x2)</t>
  </si>
  <si>
    <t>Wellington Airport Car Parking</t>
  </si>
  <si>
    <t>Attending Corrective Services Adminstrators' Conference</t>
  </si>
  <si>
    <t>Canberra</t>
  </si>
  <si>
    <t>Australia: Canberra</t>
  </si>
  <si>
    <t>16-18 November 2022</t>
  </si>
  <si>
    <t>Taxis - Canberra (x2)</t>
  </si>
  <si>
    <t xml:space="preserve">Auckland Region Women's Corrections Facility </t>
  </si>
  <si>
    <t>Auckland</t>
  </si>
  <si>
    <t>Site Visit &amp; Chief Executive Special Commendation presentation</t>
  </si>
  <si>
    <t>Car Rental</t>
  </si>
  <si>
    <t>Site Visit by Executive Leadership Team (ELT) to Waikeria Prison</t>
  </si>
  <si>
    <t>Hamilton</t>
  </si>
  <si>
    <t>and ELT Strategy meeting onsite</t>
  </si>
  <si>
    <t>11/07/2022 - 12/07/2022</t>
  </si>
  <si>
    <t>Meals</t>
  </si>
  <si>
    <t>Site Visit to Whanganui Prison &amp; Fielding Community Corrections</t>
  </si>
  <si>
    <t>Mileage</t>
  </si>
  <si>
    <t>Whanganui</t>
  </si>
  <si>
    <t>Site Visit to Hawkes Bay Regional Prison</t>
  </si>
  <si>
    <t>Hawkes Bay</t>
  </si>
  <si>
    <t>Site Visit to Otago Corrections Facility and South Otago Community Corrections</t>
  </si>
  <si>
    <t>Dunedin</t>
  </si>
  <si>
    <t>Chief Executive Special Commendation presentation</t>
  </si>
  <si>
    <t>11/08/22-12/08/22</t>
  </si>
  <si>
    <t>Site Visit to Manawatu Prison &amp; Palmerston North Community Corrections</t>
  </si>
  <si>
    <t>Palmerston North</t>
  </si>
  <si>
    <t xml:space="preserve">Attending the Abuse in Care Royal Commission of Inquiry hearing </t>
  </si>
  <si>
    <t>Site Visit to Spring Hill Corrections Facility</t>
  </si>
  <si>
    <t>25/08/22 - 26/08/22</t>
  </si>
  <si>
    <t>Site Visit to Mt Eden Corrections Facility</t>
  </si>
  <si>
    <t>CE Special Commendation Presentation, Manurewa Community Corrections</t>
  </si>
  <si>
    <t>Site Visit to Christchurch Women's Prison &amp; Rawhiti Community Corrections</t>
  </si>
  <si>
    <t>Christchurch</t>
  </si>
  <si>
    <t>Site Visit to Invercargill Prison &amp; Invercargill Community Corrections</t>
  </si>
  <si>
    <t>Invercargill</t>
  </si>
  <si>
    <t>15/09/22 - 16/09/22</t>
  </si>
  <si>
    <t>Site Visit to Auckland Prison</t>
  </si>
  <si>
    <t>11/10/2022 - 12/10/2022</t>
  </si>
  <si>
    <t>Site Visit to Rolleston Prison &amp; Christchurch Men's Prison</t>
  </si>
  <si>
    <t>Site visit to Waikeria Prison</t>
  </si>
  <si>
    <t>Waikato</t>
  </si>
  <si>
    <t>Site Visit to Tongariro Prison</t>
  </si>
  <si>
    <t>Turangi</t>
  </si>
  <si>
    <t>Site Visit to Auckland Prison (Part 2)</t>
  </si>
  <si>
    <t>Meeting with Iwi and to attend the Northland Long Service Awards</t>
  </si>
  <si>
    <t>Northland</t>
  </si>
  <si>
    <t>10/11/20022 - 11/11/2022</t>
  </si>
  <si>
    <t>Site Visit to Auckland South Corrections Facility</t>
  </si>
  <si>
    <t>Hawkes Bay Regional Prison Te Tirohanga 25th Anniversary celebrations</t>
  </si>
  <si>
    <t>Napier</t>
  </si>
  <si>
    <t>CTM (Travel Company) Service Fee July - December 2022</t>
  </si>
  <si>
    <t>N/A</t>
  </si>
  <si>
    <t>Masterton Community Corrections site visit</t>
  </si>
  <si>
    <t>Masterton</t>
  </si>
  <si>
    <t>Department of Corrections</t>
  </si>
  <si>
    <t>Jeremy Lightfoot</t>
  </si>
  <si>
    <t>No information to disclose</t>
  </si>
  <si>
    <t>Purchase of 2 books - H&amp;S Development</t>
  </si>
  <si>
    <t>Development</t>
  </si>
  <si>
    <t>Cellphone charges July - December 2022</t>
  </si>
  <si>
    <t>Executive Leadership Team Visit to Otago Region and ELT Strategy meeting onsite</t>
  </si>
  <si>
    <t>Memorandum or Partnership Signing with Ngati Rangi</t>
  </si>
  <si>
    <t>10/02/2023 - 11/02/2023</t>
  </si>
  <si>
    <t>Site Visit to Hamilton Community Corrections</t>
  </si>
  <si>
    <t>CE Special Commendation Presentation and Site Visit, Waikeria Prison</t>
  </si>
  <si>
    <t>23/03/2023 - 24/03/2023</t>
  </si>
  <si>
    <t>CE Special Commendation Presentation</t>
  </si>
  <si>
    <t>Site Visits to Hastings and Flaxmere Community Corrections sites</t>
  </si>
  <si>
    <t>Meeting with Annah Stretton</t>
  </si>
  <si>
    <t>Site Visit to Christchurch Women's Prison as part of Wellness &amp; Wellbeing</t>
  </si>
  <si>
    <t>Insights Advisory Group meeting</t>
  </si>
  <si>
    <t>Brisbane</t>
  </si>
  <si>
    <t>Australia: Townsville</t>
  </si>
  <si>
    <t>Site visit to Rawhiti Community Corrections &amp; Staff Charter Signing</t>
  </si>
  <si>
    <t>28/04/2023 - 29/04/2023</t>
  </si>
  <si>
    <t>Unit Blessing and Site visit to Spring Hill Corrections Favcility</t>
  </si>
  <si>
    <t>Queenstown Community Corrections Official Opening</t>
  </si>
  <si>
    <t>29/06/2023 - 30/06/2023</t>
  </si>
  <si>
    <t>Taxi</t>
  </si>
  <si>
    <t>Queenstown</t>
  </si>
  <si>
    <t>CTM (Travel Company) Service Fee January - June 2023</t>
  </si>
  <si>
    <t>Site visit to Alexandra Community Corrections</t>
  </si>
  <si>
    <t>2-5 May 2023</t>
  </si>
  <si>
    <t>Cellphone charges January 2023 - June 2023</t>
  </si>
  <si>
    <t>Deputy Chief Executive Finance, Planning &amp; Assurance and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</si>
</sst>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
      <sz val="10"/>
      <color theme="1" tint="4.9989318521683403E-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9">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s>
  <cellStyleXfs count="2">
    <xf numFmtId="0" fontId="0" fillId="0" borderId="0"/>
    <xf numFmtId="165" fontId="19" fillId="0" borderId="0" applyFont="0" applyFill="0" applyBorder="0" applyAlignment="0" applyProtection="0"/>
  </cellStyleXfs>
  <cellXfs count="171">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13" xfId="0" applyNumberFormat="1" applyFont="1" applyFill="1" applyBorder="1" applyAlignment="1" applyProtection="1">
      <alignment vertical="center" wrapText="1"/>
      <protection locked="0"/>
    </xf>
    <xf numFmtId="164" fontId="11" fillId="10" borderId="14" xfId="0" applyNumberFormat="1" applyFont="1" applyFill="1" applyBorder="1" applyAlignment="1" applyProtection="1">
      <alignment vertical="center" wrapText="1"/>
      <protection locked="0"/>
    </xf>
    <xf numFmtId="0" fontId="11" fillId="10" borderId="14" xfId="0" applyFont="1" applyFill="1" applyBorder="1" applyAlignment="1" applyProtection="1">
      <alignment vertical="center" wrapText="1"/>
      <protection locked="0"/>
    </xf>
    <xf numFmtId="0" fontId="11" fillId="10" borderId="15" xfId="0" applyFont="1" applyFill="1" applyBorder="1" applyAlignment="1" applyProtection="1">
      <alignment vertical="center" wrapText="1"/>
      <protection locked="0"/>
    </xf>
    <xf numFmtId="167" fontId="11" fillId="10" borderId="10" xfId="0" applyNumberFormat="1" applyFont="1" applyFill="1" applyBorder="1" applyAlignment="1" applyProtection="1">
      <alignment vertical="center" wrapText="1"/>
      <protection locked="0"/>
    </xf>
    <xf numFmtId="164" fontId="11" fillId="10" borderId="11" xfId="0" applyNumberFormat="1" applyFont="1" applyFill="1" applyBorder="1" applyAlignment="1" applyProtection="1">
      <alignment vertical="center" wrapText="1"/>
      <protection locked="0"/>
    </xf>
    <xf numFmtId="0" fontId="11" fillId="10" borderId="11" xfId="0" applyFont="1" applyFill="1" applyBorder="1" applyAlignment="1" applyProtection="1">
      <alignment vertical="center" wrapText="1"/>
      <protection locked="0"/>
    </xf>
    <xf numFmtId="0" fontId="11" fillId="10" borderId="12" xfId="0" applyFont="1" applyFill="1" applyBorder="1" applyAlignment="1" applyProtection="1">
      <alignment vertical="center" wrapText="1"/>
      <protection locked="0"/>
    </xf>
    <xf numFmtId="0" fontId="11" fillId="10" borderId="4" xfId="0" applyFont="1" applyFill="1" applyBorder="1" applyAlignment="1" applyProtection="1">
      <alignment horizontal="center" vertical="center" wrapText="1"/>
      <protection locked="0"/>
    </xf>
    <xf numFmtId="0" fontId="11" fillId="10" borderId="11"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167" fontId="11" fillId="10" borderId="13" xfId="0" applyNumberFormat="1" applyFont="1" applyFill="1" applyBorder="1" applyAlignment="1" applyProtection="1">
      <alignment vertical="center"/>
      <protection locked="0"/>
    </xf>
    <xf numFmtId="167" fontId="11" fillId="10" borderId="16" xfId="0" applyNumberFormat="1" applyFont="1" applyFill="1" applyBorder="1" applyAlignment="1" applyProtection="1">
      <alignment vertical="center"/>
      <protection locked="0"/>
    </xf>
    <xf numFmtId="164" fontId="11" fillId="10" borderId="17" xfId="0" applyNumberFormat="1" applyFont="1" applyFill="1" applyBorder="1" applyAlignment="1" applyProtection="1">
      <alignment vertical="center" wrapText="1"/>
      <protection locked="0"/>
    </xf>
    <xf numFmtId="0" fontId="11" fillId="10" borderId="17" xfId="0" applyFont="1" applyFill="1" applyBorder="1" applyAlignment="1" applyProtection="1">
      <alignment vertical="center" wrapText="1"/>
      <protection locked="0"/>
    </xf>
    <xf numFmtId="0" fontId="11" fillId="10" borderId="18" xfId="0" applyFont="1" applyFill="1" applyBorder="1" applyAlignment="1" applyProtection="1">
      <alignment vertical="center" wrapText="1"/>
      <protection locked="0"/>
    </xf>
    <xf numFmtId="167" fontId="11" fillId="10" borderId="10" xfId="0" applyNumberFormat="1" applyFont="1" applyFill="1" applyBorder="1" applyAlignment="1" applyProtection="1">
      <alignment vertical="center"/>
      <protection locked="0"/>
    </xf>
    <xf numFmtId="0" fontId="11" fillId="10" borderId="17" xfId="0" applyFont="1" applyFill="1" applyBorder="1" applyAlignment="1" applyProtection="1">
      <alignment horizontal="center" vertical="center" wrapText="1"/>
      <protection locked="0"/>
    </xf>
    <xf numFmtId="14" fontId="11" fillId="10" borderId="11" xfId="0" applyNumberFormat="1" applyFont="1" applyFill="1" applyBorder="1" applyAlignment="1" applyProtection="1">
      <alignment horizontal="center" vertical="center" wrapText="1"/>
      <protection locked="0"/>
    </xf>
    <xf numFmtId="14" fontId="11" fillId="10" borderId="4" xfId="0" applyNumberFormat="1" applyFont="1" applyFill="1" applyBorder="1" applyAlignment="1" applyProtection="1">
      <alignment horizontal="center" vertical="center" wrapText="1"/>
      <protection locked="0"/>
    </xf>
    <xf numFmtId="0" fontId="16" fillId="3" borderId="0" xfId="0" applyFont="1" applyFill="1" applyAlignment="1">
      <alignment horizontal="center" vertical="center" wrapText="1"/>
    </xf>
    <xf numFmtId="0" fontId="11" fillId="9" borderId="8" xfId="0" applyFont="1" applyFill="1" applyBorder="1" applyAlignment="1" applyProtection="1">
      <alignment horizontal="center" vertical="center" wrapText="1"/>
      <protection locked="0"/>
    </xf>
    <xf numFmtId="0" fontId="0" fillId="0" borderId="0" xfId="0" applyAlignment="1">
      <alignment horizontal="center" wrapText="1"/>
    </xf>
    <xf numFmtId="0" fontId="11" fillId="3" borderId="4"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 fillId="0" borderId="0" xfId="0" applyFont="1" applyAlignment="1">
      <alignment horizontal="center" wrapText="1"/>
    </xf>
    <xf numFmtId="0" fontId="12" fillId="3" borderId="0" xfId="0" applyFont="1" applyFill="1" applyAlignment="1">
      <alignment horizontal="center"/>
    </xf>
    <xf numFmtId="0" fontId="0" fillId="0" borderId="0" xfId="0" applyAlignment="1">
      <alignment horizontal="center"/>
    </xf>
    <xf numFmtId="0" fontId="11" fillId="10" borderId="8" xfId="0" applyFont="1" applyFill="1" applyBorder="1" applyAlignment="1" applyProtection="1">
      <alignment vertical="center" wrapText="1"/>
      <protection locked="0"/>
    </xf>
    <xf numFmtId="167" fontId="11" fillId="10" borderId="7" xfId="0" applyNumberFormat="1" applyFont="1" applyFill="1" applyBorder="1" applyAlignment="1" applyProtection="1">
      <alignment vertical="center"/>
      <protection locked="0"/>
    </xf>
    <xf numFmtId="164" fontId="11" fillId="10" borderId="8" xfId="0" applyNumberFormat="1" applyFont="1" applyFill="1" applyBorder="1" applyAlignment="1" applyProtection="1">
      <alignment vertical="center" wrapText="1"/>
      <protection locked="0"/>
    </xf>
    <xf numFmtId="0" fontId="11" fillId="10" borderId="8" xfId="0" applyFont="1" applyFill="1" applyBorder="1" applyAlignment="1" applyProtection="1">
      <alignment horizontal="center" vertical="center" wrapText="1"/>
      <protection locked="0"/>
    </xf>
    <xf numFmtId="0" fontId="11" fillId="10" borderId="9" xfId="0" applyFont="1" applyFill="1" applyBorder="1" applyAlignment="1" applyProtection="1">
      <alignment vertical="center" wrapText="1"/>
      <protection locked="0"/>
    </xf>
    <xf numFmtId="167" fontId="0" fillId="10" borderId="13" xfId="0" applyNumberFormat="1" applyFont="1" applyFill="1" applyBorder="1" applyAlignment="1" applyProtection="1">
      <alignment vertical="center" wrapText="1"/>
      <protection locked="0"/>
    </xf>
    <xf numFmtId="0" fontId="0" fillId="10" borderId="4" xfId="0" applyFont="1" applyFill="1" applyBorder="1" applyAlignment="1" applyProtection="1">
      <alignment horizontal="center"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0" borderId="0" xfId="0" applyFont="1" applyAlignment="1" applyProtection="1">
      <alignment wrapText="1"/>
      <protection locked="0"/>
    </xf>
    <xf numFmtId="0" fontId="0" fillId="0" borderId="0" xfId="0" applyFont="1" applyProtection="1">
      <protection locked="0"/>
    </xf>
    <xf numFmtId="0" fontId="30" fillId="10" borderId="8" xfId="0" applyFont="1" applyFill="1" applyBorder="1" applyAlignment="1" applyProtection="1">
      <alignment vertical="center" wrapText="1"/>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6"/>
  <sheetViews>
    <sheetView tabSelected="1" zoomScaleNormal="100" workbookViewId="0">
      <selection activeCell="C56" sqref="C56"/>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53" t="s">
        <v>2</v>
      </c>
      <c r="B1" s="153"/>
      <c r="C1" s="153"/>
      <c r="D1" s="153"/>
      <c r="E1" s="153"/>
      <c r="F1" s="153"/>
      <c r="G1" s="17"/>
      <c r="H1" s="17"/>
      <c r="I1" s="17"/>
      <c r="J1" s="17"/>
      <c r="K1" s="17"/>
    </row>
    <row r="2" spans="1:11" ht="21" customHeight="1" x14ac:dyDescent="0.2">
      <c r="A2" s="3" t="s">
        <v>3</v>
      </c>
      <c r="B2" s="154" t="s">
        <v>162</v>
      </c>
      <c r="C2" s="154"/>
      <c r="D2" s="154"/>
      <c r="E2" s="154"/>
      <c r="F2" s="154"/>
      <c r="G2" s="17"/>
      <c r="H2" s="17"/>
      <c r="I2" s="17"/>
      <c r="J2" s="17"/>
      <c r="K2" s="17"/>
    </row>
    <row r="3" spans="1:11" ht="15.75" x14ac:dyDescent="0.2">
      <c r="A3" s="3" t="s">
        <v>4</v>
      </c>
      <c r="B3" s="154" t="s">
        <v>163</v>
      </c>
      <c r="C3" s="154"/>
      <c r="D3" s="154"/>
      <c r="E3" s="154"/>
      <c r="F3" s="154"/>
      <c r="G3" s="17"/>
      <c r="H3" s="17"/>
      <c r="I3" s="17"/>
      <c r="J3" s="17"/>
      <c r="K3" s="17"/>
    </row>
    <row r="4" spans="1:11" ht="21" customHeight="1" x14ac:dyDescent="0.2">
      <c r="A4" s="3" t="s">
        <v>5</v>
      </c>
      <c r="B4" s="155">
        <v>44743</v>
      </c>
      <c r="C4" s="155"/>
      <c r="D4" s="155"/>
      <c r="E4" s="155"/>
      <c r="F4" s="155"/>
      <c r="G4" s="17"/>
      <c r="H4" s="17"/>
      <c r="I4" s="17"/>
      <c r="J4" s="17"/>
      <c r="K4" s="17"/>
    </row>
    <row r="5" spans="1:11" ht="21" customHeight="1" x14ac:dyDescent="0.2">
      <c r="A5" s="3" t="s">
        <v>6</v>
      </c>
      <c r="B5" s="155">
        <v>45107</v>
      </c>
      <c r="C5" s="155"/>
      <c r="D5" s="155"/>
      <c r="E5" s="155"/>
      <c r="F5" s="155"/>
      <c r="G5" s="17"/>
      <c r="H5" s="17"/>
      <c r="I5" s="17"/>
      <c r="J5" s="17"/>
      <c r="K5" s="17"/>
    </row>
    <row r="6" spans="1:11" ht="21" customHeight="1" x14ac:dyDescent="0.2">
      <c r="A6" s="3" t="s">
        <v>7</v>
      </c>
      <c r="B6" s="152" t="str">
        <f>IF(AND(Travel!B7&lt;&gt;A24,Hospitality!B7&lt;&gt;A24,'All other expenses'!B7&lt;&gt;A24,'Gifts and benefits'!B7&lt;&gt;A24),A25,IF(AND(Travel!B7=A24,Hospitality!B7=A24,'All other expenses'!B7=A24,'Gifts and benefits'!B7=A24),A27,A26))</f>
        <v>Data and totals checked on all sheets</v>
      </c>
      <c r="C6" s="152"/>
      <c r="D6" s="152"/>
      <c r="E6" s="152"/>
      <c r="F6" s="152"/>
      <c r="G6" s="22"/>
      <c r="H6" s="17"/>
      <c r="I6" s="17"/>
      <c r="J6" s="17"/>
      <c r="K6" s="17"/>
    </row>
    <row r="7" spans="1:11" ht="31.5" x14ac:dyDescent="0.2">
      <c r="A7" s="3" t="s">
        <v>8</v>
      </c>
      <c r="B7" s="151" t="s">
        <v>35</v>
      </c>
      <c r="C7" s="151"/>
      <c r="D7" s="151"/>
      <c r="E7" s="151"/>
      <c r="F7" s="151"/>
      <c r="G7" s="22"/>
      <c r="H7" s="17"/>
      <c r="I7" s="17"/>
      <c r="J7" s="17"/>
      <c r="K7" s="17"/>
    </row>
    <row r="8" spans="1:11" ht="25.5" customHeight="1" x14ac:dyDescent="0.2">
      <c r="A8" s="3" t="s">
        <v>10</v>
      </c>
      <c r="B8" s="151" t="s">
        <v>192</v>
      </c>
      <c r="C8" s="151"/>
      <c r="D8" s="151"/>
      <c r="E8" s="151"/>
      <c r="F8" s="151"/>
      <c r="G8" s="22"/>
      <c r="H8" s="17"/>
      <c r="I8" s="17"/>
      <c r="J8" s="17"/>
      <c r="K8" s="17"/>
    </row>
    <row r="9" spans="1:11" ht="27" customHeight="1" x14ac:dyDescent="0.2">
      <c r="A9" s="150"/>
      <c r="B9" s="150"/>
      <c r="C9" s="150"/>
      <c r="D9" s="150"/>
      <c r="E9" s="150"/>
      <c r="F9" s="150"/>
      <c r="G9" s="22"/>
      <c r="H9" s="17"/>
      <c r="I9" s="17"/>
      <c r="J9" s="17"/>
      <c r="K9" s="17"/>
    </row>
    <row r="10" spans="1:11" s="75" customFormat="1" ht="36" customHeight="1" x14ac:dyDescent="0.2">
      <c r="A10" s="69" t="s">
        <v>12</v>
      </c>
      <c r="B10" s="70" t="s">
        <v>13</v>
      </c>
      <c r="C10" s="70" t="s">
        <v>14</v>
      </c>
      <c r="D10" s="71"/>
      <c r="E10" s="72" t="s">
        <v>1</v>
      </c>
      <c r="F10" s="73" t="s">
        <v>15</v>
      </c>
      <c r="G10" s="74"/>
      <c r="H10" s="74"/>
      <c r="I10" s="74"/>
      <c r="J10" s="74"/>
      <c r="K10" s="74"/>
    </row>
    <row r="11" spans="1:11" ht="27.75" customHeight="1" x14ac:dyDescent="0.2">
      <c r="A11" s="8" t="s">
        <v>16</v>
      </c>
      <c r="B11" s="43">
        <f>B15+B16+B17</f>
        <v>30178.55</v>
      </c>
      <c r="C11" s="49" t="str">
        <f>IF(Travel!B6="",A28,Travel!B6)</f>
        <v>Figures include GST (where applicable)</v>
      </c>
      <c r="D11" s="6"/>
      <c r="E11" s="8" t="s">
        <v>17</v>
      </c>
      <c r="F11" s="31">
        <f>'Gifts and benefits'!C17</f>
        <v>0</v>
      </c>
      <c r="G11" s="27"/>
      <c r="H11" s="27"/>
      <c r="I11" s="27"/>
      <c r="J11" s="27"/>
      <c r="K11" s="27"/>
    </row>
    <row r="12" spans="1:11" ht="27.75" customHeight="1" x14ac:dyDescent="0.2">
      <c r="A12" s="8" t="s">
        <v>0</v>
      </c>
      <c r="B12" s="43">
        <f>Hospitality!B18</f>
        <v>0</v>
      </c>
      <c r="C12" s="49" t="str">
        <f>IF(Hospitality!B6="",A28,Hospitality!B6)</f>
        <v>Figures include GST (where applicable)</v>
      </c>
      <c r="D12" s="6"/>
      <c r="E12" s="8" t="s">
        <v>18</v>
      </c>
      <c r="F12" s="31">
        <f>'Gifts and benefits'!C18</f>
        <v>0</v>
      </c>
      <c r="G12" s="27"/>
      <c r="H12" s="27"/>
      <c r="I12" s="27"/>
      <c r="J12" s="27"/>
      <c r="K12" s="27"/>
    </row>
    <row r="13" spans="1:11" ht="27.75" customHeight="1" x14ac:dyDescent="0.2">
      <c r="A13" s="8" t="s">
        <v>19</v>
      </c>
      <c r="B13" s="43">
        <f>'All other expenses'!B19</f>
        <v>944.01</v>
      </c>
      <c r="C13" s="49" t="str">
        <f>IF('All other expenses'!B6="",A28,'All other expenses'!B6)</f>
        <v>Figures include GST (where applicable)</v>
      </c>
      <c r="D13" s="6"/>
      <c r="E13" s="8" t="s">
        <v>20</v>
      </c>
      <c r="F13" s="31">
        <f>'Gifts and benefits'!C19</f>
        <v>0</v>
      </c>
      <c r="G13" s="17"/>
      <c r="H13" s="17"/>
      <c r="I13" s="17"/>
      <c r="J13" s="17"/>
      <c r="K13" s="17"/>
    </row>
    <row r="14" spans="1:11" ht="12.75" customHeight="1" x14ac:dyDescent="0.2">
      <c r="A14" s="7"/>
      <c r="B14" s="44"/>
      <c r="C14" s="50"/>
      <c r="D14" s="32"/>
      <c r="E14" s="6"/>
      <c r="F14" s="33"/>
      <c r="G14" s="17"/>
      <c r="H14" s="17"/>
      <c r="I14" s="17"/>
      <c r="J14" s="17"/>
      <c r="K14" s="17"/>
    </row>
    <row r="15" spans="1:11" ht="27.75" customHeight="1" x14ac:dyDescent="0.2">
      <c r="A15" s="9" t="s">
        <v>21</v>
      </c>
      <c r="B15" s="45">
        <f>Travel!B27</f>
        <v>8096.25</v>
      </c>
      <c r="C15" s="51" t="str">
        <f>C11</f>
        <v>Figures include GST (where applicable)</v>
      </c>
      <c r="D15" s="6"/>
      <c r="E15" s="6"/>
      <c r="F15" s="33"/>
      <c r="G15" s="17"/>
      <c r="H15" s="17"/>
      <c r="I15" s="17"/>
      <c r="J15" s="17"/>
      <c r="K15" s="17"/>
    </row>
    <row r="16" spans="1:11" ht="27.75" customHeight="1" x14ac:dyDescent="0.2">
      <c r="A16" s="9" t="s">
        <v>22</v>
      </c>
      <c r="B16" s="45">
        <f>Travel!B123</f>
        <v>22082.3</v>
      </c>
      <c r="C16" s="51" t="str">
        <f>C11</f>
        <v>Figures include GST (where applicable)</v>
      </c>
      <c r="D16" s="34"/>
      <c r="E16" s="6"/>
      <c r="F16" s="35"/>
      <c r="G16" s="17"/>
      <c r="H16" s="17"/>
      <c r="I16" s="17"/>
      <c r="J16" s="17"/>
      <c r="K16" s="17"/>
    </row>
    <row r="17" spans="1:11" ht="27.75" customHeight="1" x14ac:dyDescent="0.2">
      <c r="A17" s="9" t="s">
        <v>23</v>
      </c>
      <c r="B17" s="45">
        <f>Travel!B133</f>
        <v>0</v>
      </c>
      <c r="C17" s="51" t="str">
        <f>C11</f>
        <v>Figures include GST (where applicable)</v>
      </c>
      <c r="D17" s="6"/>
      <c r="E17" s="6"/>
      <c r="F17" s="35"/>
      <c r="G17" s="17"/>
      <c r="H17" s="17"/>
      <c r="I17" s="17"/>
      <c r="J17" s="17"/>
      <c r="K17" s="17"/>
    </row>
    <row r="18" spans="1:11" ht="27.75" customHeight="1" x14ac:dyDescent="0.2">
      <c r="A18" s="17"/>
      <c r="B18" s="19"/>
      <c r="C18" s="17"/>
      <c r="D18" s="5"/>
      <c r="E18" s="5"/>
      <c r="F18" s="26"/>
      <c r="G18" s="17"/>
      <c r="H18" s="17"/>
      <c r="I18" s="17"/>
      <c r="J18" s="17"/>
      <c r="K18" s="17"/>
    </row>
    <row r="19" spans="1:11" hidden="1" x14ac:dyDescent="0.2">
      <c r="A19" s="12" t="s">
        <v>24</v>
      </c>
      <c r="B19" s="13"/>
      <c r="C19" s="13"/>
      <c r="D19" s="13"/>
      <c r="E19" s="13"/>
      <c r="F19" s="13"/>
      <c r="G19" s="17"/>
      <c r="H19" s="17"/>
      <c r="I19" s="17"/>
      <c r="J19" s="17"/>
      <c r="K19" s="17"/>
    </row>
    <row r="20" spans="1:11" ht="12.75" hidden="1" customHeight="1" x14ac:dyDescent="0.2">
      <c r="A20" s="11" t="s">
        <v>25</v>
      </c>
      <c r="B20" s="4"/>
      <c r="C20" s="4"/>
      <c r="D20" s="11"/>
      <c r="E20" s="11"/>
      <c r="F20" s="11"/>
      <c r="G20" s="17"/>
      <c r="H20" s="17"/>
      <c r="I20" s="17"/>
      <c r="J20" s="17"/>
      <c r="K20" s="17"/>
    </row>
    <row r="21" spans="1:11" hidden="1" x14ac:dyDescent="0.2">
      <c r="A21" s="10" t="s">
        <v>26</v>
      </c>
      <c r="B21" s="10"/>
      <c r="C21" s="10"/>
      <c r="D21" s="10"/>
      <c r="E21" s="10"/>
      <c r="F21" s="10"/>
      <c r="G21" s="17"/>
      <c r="H21" s="17"/>
      <c r="I21" s="17"/>
      <c r="J21" s="17"/>
      <c r="K21" s="17"/>
    </row>
    <row r="22" spans="1:11" hidden="1" x14ac:dyDescent="0.2">
      <c r="A22" s="10" t="s">
        <v>27</v>
      </c>
      <c r="B22" s="10"/>
      <c r="C22" s="10"/>
      <c r="D22" s="10"/>
      <c r="E22" s="10"/>
      <c r="F22" s="10"/>
      <c r="G22" s="17"/>
      <c r="H22" s="17"/>
      <c r="I22" s="17"/>
      <c r="J22" s="17"/>
      <c r="K22" s="17"/>
    </row>
    <row r="23" spans="1:11" hidden="1" x14ac:dyDescent="0.2">
      <c r="A23" s="11" t="s">
        <v>28</v>
      </c>
      <c r="B23" s="11"/>
      <c r="C23" s="11"/>
      <c r="D23" s="11"/>
      <c r="E23" s="11"/>
      <c r="F23" s="11"/>
      <c r="G23" s="17"/>
      <c r="H23" s="17"/>
      <c r="I23" s="17"/>
      <c r="J23" s="17"/>
      <c r="K23" s="17"/>
    </row>
    <row r="24" spans="1:11" hidden="1" x14ac:dyDescent="0.2">
      <c r="A24" s="11" t="s">
        <v>29</v>
      </c>
      <c r="B24" s="11"/>
      <c r="C24" s="11"/>
      <c r="D24" s="11"/>
      <c r="E24" s="11"/>
      <c r="F24" s="11"/>
      <c r="G24" s="17"/>
      <c r="H24" s="17"/>
      <c r="I24" s="17"/>
      <c r="J24" s="17"/>
      <c r="K24" s="17"/>
    </row>
    <row r="25" spans="1:11" hidden="1" x14ac:dyDescent="0.2">
      <c r="A25" s="10" t="s">
        <v>30</v>
      </c>
      <c r="B25" s="10"/>
      <c r="C25" s="10"/>
      <c r="D25" s="10"/>
      <c r="E25" s="10"/>
      <c r="F25" s="10"/>
      <c r="G25" s="17"/>
      <c r="H25" s="17"/>
      <c r="I25" s="17"/>
      <c r="J25" s="17"/>
      <c r="K25" s="17"/>
    </row>
    <row r="26" spans="1:11" hidden="1" x14ac:dyDescent="0.2">
      <c r="A26" s="10" t="s">
        <v>31</v>
      </c>
      <c r="B26" s="10"/>
      <c r="C26" s="10"/>
      <c r="D26" s="10"/>
      <c r="E26" s="10"/>
      <c r="F26" s="10"/>
      <c r="G26" s="17"/>
      <c r="H26" s="17"/>
      <c r="I26" s="17"/>
      <c r="J26" s="17"/>
      <c r="K26" s="17"/>
    </row>
    <row r="27" spans="1:11" hidden="1" x14ac:dyDescent="0.2">
      <c r="A27" s="10" t="s">
        <v>32</v>
      </c>
      <c r="B27" s="10"/>
      <c r="C27" s="10"/>
      <c r="D27" s="10"/>
      <c r="E27" s="10"/>
      <c r="F27" s="10"/>
      <c r="G27" s="17"/>
      <c r="H27" s="17"/>
      <c r="I27" s="17"/>
      <c r="J27" s="17"/>
      <c r="K27" s="17"/>
    </row>
    <row r="28" spans="1:11" hidden="1" x14ac:dyDescent="0.2">
      <c r="A28" s="11" t="s">
        <v>33</v>
      </c>
      <c r="B28" s="11"/>
      <c r="C28" s="11"/>
      <c r="D28" s="11"/>
      <c r="E28" s="11"/>
      <c r="F28" s="11"/>
      <c r="G28" s="17"/>
      <c r="H28" s="17"/>
      <c r="I28" s="17"/>
      <c r="J28" s="17"/>
      <c r="K28" s="17"/>
    </row>
    <row r="29" spans="1:11" hidden="1" x14ac:dyDescent="0.2">
      <c r="A29" s="11" t="s">
        <v>34</v>
      </c>
      <c r="B29" s="11"/>
      <c r="C29" s="11"/>
      <c r="D29" s="11"/>
      <c r="E29" s="11"/>
      <c r="F29" s="11"/>
      <c r="G29" s="17"/>
      <c r="H29" s="17"/>
      <c r="I29" s="17"/>
      <c r="J29" s="17"/>
      <c r="K29" s="17"/>
    </row>
    <row r="30" spans="1:11" hidden="1" x14ac:dyDescent="0.2">
      <c r="A30" s="10" t="s">
        <v>9</v>
      </c>
      <c r="B30" s="47"/>
      <c r="C30" s="47"/>
      <c r="D30" s="47"/>
      <c r="E30" s="47"/>
      <c r="F30" s="47"/>
      <c r="G30" s="17"/>
      <c r="H30" s="17"/>
      <c r="I30" s="17"/>
      <c r="J30" s="17"/>
      <c r="K30" s="17"/>
    </row>
    <row r="31" spans="1:11" hidden="1" x14ac:dyDescent="0.2">
      <c r="A31" s="10" t="s">
        <v>35</v>
      </c>
      <c r="B31" s="47"/>
      <c r="C31" s="47"/>
      <c r="D31" s="47"/>
      <c r="E31" s="47"/>
      <c r="F31" s="47"/>
      <c r="G31" s="17"/>
      <c r="H31" s="17"/>
      <c r="I31" s="17"/>
      <c r="J31" s="17"/>
      <c r="K31" s="17"/>
    </row>
    <row r="32" spans="1:11" hidden="1" x14ac:dyDescent="0.2">
      <c r="A32" s="10" t="s">
        <v>11</v>
      </c>
      <c r="B32" s="47"/>
      <c r="C32" s="47"/>
      <c r="D32" s="47"/>
      <c r="E32" s="47"/>
      <c r="F32" s="47"/>
      <c r="G32" s="17"/>
      <c r="H32" s="17"/>
      <c r="I32" s="17"/>
      <c r="J32" s="17"/>
      <c r="K32" s="17"/>
    </row>
    <row r="33" spans="1:11" hidden="1" x14ac:dyDescent="0.2">
      <c r="A33" s="11" t="s">
        <v>36</v>
      </c>
      <c r="B33" s="4"/>
      <c r="C33" s="4"/>
      <c r="D33" s="4"/>
      <c r="E33" s="4"/>
      <c r="F33" s="4"/>
      <c r="G33" s="17"/>
      <c r="H33" s="17"/>
      <c r="I33" s="17"/>
      <c r="J33" s="17"/>
      <c r="K33" s="17"/>
    </row>
    <row r="34" spans="1:11" hidden="1" x14ac:dyDescent="0.2">
      <c r="A34" s="4" t="s">
        <v>37</v>
      </c>
      <c r="B34" s="4"/>
      <c r="C34" s="4"/>
      <c r="D34" s="4"/>
      <c r="E34" s="4"/>
      <c r="F34" s="4"/>
      <c r="G34" s="17"/>
      <c r="H34" s="17"/>
      <c r="I34" s="17"/>
      <c r="J34" s="17"/>
      <c r="K34" s="17"/>
    </row>
    <row r="35" spans="1:11" hidden="1" x14ac:dyDescent="0.2">
      <c r="A35" s="4" t="s">
        <v>38</v>
      </c>
      <c r="B35" s="4"/>
      <c r="C35" s="4"/>
      <c r="D35" s="4"/>
      <c r="E35" s="4"/>
      <c r="F35" s="4"/>
      <c r="G35" s="17"/>
      <c r="H35" s="17"/>
      <c r="I35" s="17"/>
      <c r="J35" s="17"/>
      <c r="K35" s="17"/>
    </row>
    <row r="36" spans="1:11" hidden="1" x14ac:dyDescent="0.2">
      <c r="A36" s="4" t="s">
        <v>39</v>
      </c>
      <c r="B36" s="4"/>
      <c r="C36" s="4"/>
      <c r="D36" s="4"/>
      <c r="E36" s="4"/>
      <c r="F36" s="4"/>
      <c r="G36" s="17"/>
      <c r="H36" s="17"/>
      <c r="I36" s="17"/>
      <c r="J36" s="17"/>
      <c r="K36" s="17"/>
    </row>
    <row r="37" spans="1:11" hidden="1" x14ac:dyDescent="0.2">
      <c r="A37" s="4" t="s">
        <v>40</v>
      </c>
      <c r="B37" s="4"/>
      <c r="C37" s="4"/>
      <c r="D37" s="4"/>
      <c r="E37" s="4"/>
      <c r="F37" s="4"/>
      <c r="G37" s="17"/>
      <c r="H37" s="17"/>
      <c r="I37" s="17"/>
      <c r="J37" s="17"/>
      <c r="K37" s="17"/>
    </row>
    <row r="38" spans="1:11" hidden="1" x14ac:dyDescent="0.2">
      <c r="A38" s="4" t="s">
        <v>41</v>
      </c>
      <c r="B38" s="4"/>
      <c r="C38" s="4"/>
      <c r="D38" s="4"/>
      <c r="E38" s="4"/>
      <c r="F38" s="4"/>
      <c r="G38" s="17"/>
      <c r="H38" s="17"/>
      <c r="I38" s="17"/>
      <c r="J38" s="17"/>
      <c r="K38" s="17"/>
    </row>
    <row r="39" spans="1:11" hidden="1" x14ac:dyDescent="0.2">
      <c r="A39" s="48" t="s">
        <v>42</v>
      </c>
      <c r="B39" s="47"/>
      <c r="C39" s="47"/>
      <c r="D39" s="47"/>
      <c r="E39" s="47"/>
      <c r="F39" s="47"/>
      <c r="G39" s="17"/>
      <c r="H39" s="17"/>
      <c r="I39" s="17"/>
      <c r="J39" s="17"/>
      <c r="K39" s="17"/>
    </row>
    <row r="40" spans="1:11" hidden="1" x14ac:dyDescent="0.2">
      <c r="A40" s="47" t="s">
        <v>43</v>
      </c>
      <c r="B40" s="47"/>
      <c r="C40" s="47"/>
      <c r="D40" s="47"/>
      <c r="E40" s="47"/>
      <c r="F40" s="47"/>
      <c r="G40" s="17"/>
      <c r="H40" s="17"/>
      <c r="I40" s="17"/>
      <c r="J40" s="17"/>
      <c r="K40" s="17"/>
    </row>
    <row r="41" spans="1:11" hidden="1" x14ac:dyDescent="0.2">
      <c r="A41" s="36">
        <v>-20000</v>
      </c>
      <c r="B41" s="4"/>
      <c r="C41" s="4"/>
      <c r="D41" s="4"/>
      <c r="E41" s="4"/>
      <c r="F41" s="4"/>
      <c r="G41" s="17"/>
      <c r="H41" s="17"/>
      <c r="I41" s="17"/>
      <c r="J41" s="17"/>
      <c r="K41" s="17"/>
    </row>
    <row r="42" spans="1:11" ht="25.5" hidden="1" x14ac:dyDescent="0.2">
      <c r="A42" s="63" t="s">
        <v>44</v>
      </c>
      <c r="B42" s="47"/>
      <c r="C42" s="47"/>
      <c r="D42" s="47"/>
      <c r="E42" s="47"/>
      <c r="F42" s="47"/>
      <c r="G42" s="17"/>
      <c r="H42" s="17"/>
      <c r="I42" s="17"/>
      <c r="J42" s="17"/>
      <c r="K42" s="17"/>
    </row>
    <row r="43" spans="1:11" ht="25.5" hidden="1" x14ac:dyDescent="0.2">
      <c r="A43" s="63" t="s">
        <v>45</v>
      </c>
      <c r="B43" s="47"/>
      <c r="C43" s="47"/>
      <c r="D43" s="47"/>
      <c r="E43" s="47"/>
      <c r="F43" s="47"/>
      <c r="G43" s="17"/>
      <c r="H43" s="17"/>
      <c r="I43" s="17"/>
      <c r="J43" s="17"/>
      <c r="K43" s="17"/>
    </row>
    <row r="44" spans="1:11" ht="25.5" hidden="1" x14ac:dyDescent="0.2">
      <c r="A44" s="64" t="s">
        <v>46</v>
      </c>
      <c r="B44" s="4"/>
      <c r="C44" s="4"/>
      <c r="D44" s="4"/>
      <c r="E44" s="4"/>
      <c r="F44" s="4"/>
      <c r="G44" s="17"/>
      <c r="H44" s="17"/>
      <c r="I44" s="17"/>
      <c r="J44" s="17"/>
      <c r="K44" s="17"/>
    </row>
    <row r="45" spans="1:11" ht="25.5" hidden="1" x14ac:dyDescent="0.2">
      <c r="A45" s="64" t="s">
        <v>47</v>
      </c>
      <c r="B45" s="4"/>
      <c r="C45" s="4"/>
      <c r="D45" s="4"/>
      <c r="E45" s="4"/>
      <c r="F45" s="4"/>
      <c r="G45" s="17"/>
      <c r="H45" s="17"/>
      <c r="I45" s="17"/>
      <c r="J45" s="17"/>
      <c r="K45" s="17"/>
    </row>
    <row r="46" spans="1:11" ht="38.25" hidden="1" x14ac:dyDescent="0.2">
      <c r="A46" s="64" t="s">
        <v>48</v>
      </c>
      <c r="B46" s="56"/>
      <c r="C46" s="56"/>
      <c r="D46" s="56"/>
      <c r="E46" s="11"/>
      <c r="F46" s="11"/>
      <c r="G46" s="17"/>
      <c r="H46" s="17"/>
      <c r="I46" s="17"/>
      <c r="J46" s="17"/>
      <c r="K46" s="17"/>
    </row>
    <row r="47" spans="1:11" hidden="1" x14ac:dyDescent="0.2">
      <c r="A47" s="61" t="s">
        <v>49</v>
      </c>
      <c r="B47" s="55"/>
      <c r="C47" s="55"/>
      <c r="D47" s="55"/>
      <c r="E47" s="10"/>
      <c r="F47" s="10" t="b">
        <v>1</v>
      </c>
      <c r="G47" s="17"/>
      <c r="H47" s="17"/>
      <c r="I47" s="17"/>
      <c r="J47" s="17"/>
      <c r="K47" s="17"/>
    </row>
    <row r="48" spans="1:11" hidden="1" x14ac:dyDescent="0.2">
      <c r="A48" s="62" t="s">
        <v>50</v>
      </c>
      <c r="B48" s="61"/>
      <c r="C48" s="61"/>
      <c r="D48" s="61"/>
      <c r="E48" s="10"/>
      <c r="F48" s="10" t="b">
        <v>0</v>
      </c>
      <c r="G48" s="17"/>
      <c r="H48" s="17"/>
      <c r="I48" s="17"/>
      <c r="J48" s="17"/>
      <c r="K48" s="17"/>
    </row>
    <row r="49" spans="1:11" hidden="1" x14ac:dyDescent="0.2">
      <c r="A49" s="65"/>
      <c r="B49" s="57">
        <f>COUNT(Travel!B12:B26)</f>
        <v>12</v>
      </c>
      <c r="C49" s="57"/>
      <c r="D49" s="57">
        <f>COUNTIF(Travel!D12:D26,"*")</f>
        <v>12</v>
      </c>
      <c r="E49" s="58"/>
      <c r="F49" s="58" t="b">
        <f>MIN(B49,D49)=MAX(B49,D49)</f>
        <v>1</v>
      </c>
      <c r="G49" s="17"/>
      <c r="H49" s="17"/>
      <c r="I49" s="17"/>
      <c r="J49" s="17"/>
      <c r="K49" s="17"/>
    </row>
    <row r="50" spans="1:11" hidden="1" x14ac:dyDescent="0.2">
      <c r="A50" s="65" t="s">
        <v>51</v>
      </c>
      <c r="B50" s="57">
        <f>COUNT(Travel!B31:B122)</f>
        <v>87</v>
      </c>
      <c r="C50" s="57"/>
      <c r="D50" s="57">
        <f>COUNTIF(Travel!D31:D122,"*")</f>
        <v>87</v>
      </c>
      <c r="E50" s="58"/>
      <c r="F50" s="58" t="b">
        <f>MIN(B50,D50)=MAX(B50,D50)</f>
        <v>1</v>
      </c>
    </row>
    <row r="51" spans="1:11" hidden="1" x14ac:dyDescent="0.2">
      <c r="A51" s="66"/>
      <c r="B51" s="57">
        <f>COUNT(Travel!B127:B132)</f>
        <v>0</v>
      </c>
      <c r="C51" s="57"/>
      <c r="D51" s="57">
        <f>COUNTIF(Travel!D127:D132,"*")</f>
        <v>0</v>
      </c>
      <c r="E51" s="58"/>
      <c r="F51" s="58" t="b">
        <f>MIN(B51,D51)=MAX(B51,D51)</f>
        <v>1</v>
      </c>
    </row>
    <row r="52" spans="1:11" hidden="1" x14ac:dyDescent="0.2">
      <c r="A52" s="67" t="s">
        <v>52</v>
      </c>
      <c r="B52" s="59">
        <f>COUNT(Hospitality!B11:B17)</f>
        <v>0</v>
      </c>
      <c r="C52" s="59"/>
      <c r="D52" s="59">
        <f>COUNTIF(Hospitality!D11:D17,"*")</f>
        <v>0</v>
      </c>
      <c r="E52" s="60"/>
      <c r="F52" s="60" t="b">
        <f>MIN(B52,D52)=MAX(B52,D52)</f>
        <v>1</v>
      </c>
    </row>
    <row r="53" spans="1:11" hidden="1" x14ac:dyDescent="0.2">
      <c r="A53" s="68" t="s">
        <v>53</v>
      </c>
      <c r="B53" s="58">
        <f>COUNT('All other expenses'!B11:B18)</f>
        <v>3</v>
      </c>
      <c r="C53" s="58"/>
      <c r="D53" s="58">
        <f>COUNTIF('All other expenses'!D11:D18,"*")</f>
        <v>1</v>
      </c>
      <c r="E53" s="58"/>
      <c r="F53" s="58" t="b">
        <f>MIN(B53,D53)=MAX(B53,D53)</f>
        <v>0</v>
      </c>
    </row>
    <row r="54" spans="1:11" hidden="1" x14ac:dyDescent="0.2">
      <c r="A54" s="67" t="s">
        <v>54</v>
      </c>
      <c r="B54" s="59">
        <f>COUNTIF('Gifts and benefits'!B11:B16,"*")</f>
        <v>1</v>
      </c>
      <c r="C54" s="59">
        <f>COUNTIF('Gifts and benefits'!C11:C16,"*")</f>
        <v>0</v>
      </c>
      <c r="D54" s="59"/>
      <c r="E54" s="59">
        <f>COUNTA('Gifts and benefits'!E11:E16)</f>
        <v>0</v>
      </c>
      <c r="F54" s="60" t="b">
        <f>MIN(B54,C54,E54)=MAX(B54,C54,E54)</f>
        <v>0</v>
      </c>
    </row>
    <row r="55" spans="1:11" x14ac:dyDescent="0.2"/>
    <row r="56" spans="1:11" x14ac:dyDescent="0.2"/>
    <row r="57" spans="1:11" x14ac:dyDescent="0.2"/>
    <row r="58" spans="1:11" x14ac:dyDescent="0.2"/>
    <row r="59" spans="1:11" x14ac:dyDescent="0.2"/>
    <row r="60" spans="1:11" x14ac:dyDescent="0.2"/>
    <row r="61" spans="1:11" x14ac:dyDescent="0.2"/>
    <row r="65" customFormat="1" hidden="1" x14ac:dyDescent="0.2"/>
    <row r="66" customFormat="1"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$A$30</formula>
    </cfRule>
  </conditionalFormatting>
  <conditionalFormatting sqref="B8:F8">
    <cfRule type="cellIs" dxfId="0" priority="1" operator="equal">
      <formula>$A$32</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$A$30:$A$31</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04"/>
  <sheetViews>
    <sheetView zoomScaleNormal="100" workbookViewId="0">
      <selection activeCell="F125" sqref="F125"/>
    </sheetView>
  </sheetViews>
  <sheetFormatPr defaultColWidth="0" defaultRowHeight="12.75" zeroHeight="1" x14ac:dyDescent="0.2"/>
  <cols>
    <col min="1" max="1" width="35.7109375" customWidth="1"/>
    <col min="2" max="2" width="14.28515625" customWidth="1"/>
    <col min="3" max="3" width="71.42578125" style="137"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58" t="s">
        <v>55</v>
      </c>
      <c r="B1" s="158"/>
      <c r="C1" s="158"/>
      <c r="D1" s="158"/>
      <c r="E1" s="158"/>
      <c r="F1" s="17"/>
    </row>
    <row r="2" spans="1:6" ht="21" customHeight="1" x14ac:dyDescent="0.2">
      <c r="A2" s="3" t="s">
        <v>56</v>
      </c>
      <c r="B2" s="156" t="str">
        <f>'Summary and sign-off'!B2:F2</f>
        <v>Department of Corrections</v>
      </c>
      <c r="C2" s="156"/>
      <c r="D2" s="156"/>
      <c r="E2" s="156"/>
      <c r="F2" s="17"/>
    </row>
    <row r="3" spans="1:6" ht="31.5" x14ac:dyDescent="0.2">
      <c r="A3" s="3" t="s">
        <v>57</v>
      </c>
      <c r="B3" s="156" t="str">
        <f>'Summary and sign-off'!B3:F3</f>
        <v>Jeremy Lightfoot</v>
      </c>
      <c r="C3" s="156"/>
      <c r="D3" s="156"/>
      <c r="E3" s="156"/>
      <c r="F3" s="17"/>
    </row>
    <row r="4" spans="1:6" ht="21" customHeight="1" x14ac:dyDescent="0.2">
      <c r="A4" s="3" t="s">
        <v>58</v>
      </c>
      <c r="B4" s="156">
        <f>'Summary and sign-off'!B4:F4</f>
        <v>44743</v>
      </c>
      <c r="C4" s="156"/>
      <c r="D4" s="156"/>
      <c r="E4" s="156"/>
      <c r="F4" s="17"/>
    </row>
    <row r="5" spans="1:6" ht="21" customHeight="1" x14ac:dyDescent="0.2">
      <c r="A5" s="3" t="s">
        <v>59</v>
      </c>
      <c r="B5" s="156">
        <f>'Summary and sign-off'!B5:F5</f>
        <v>45107</v>
      </c>
      <c r="C5" s="156"/>
      <c r="D5" s="156"/>
      <c r="E5" s="156"/>
      <c r="F5" s="17"/>
    </row>
    <row r="6" spans="1:6" ht="21" customHeight="1" x14ac:dyDescent="0.2">
      <c r="A6" s="3" t="s">
        <v>60</v>
      </c>
      <c r="B6" s="151" t="s">
        <v>26</v>
      </c>
      <c r="C6" s="151"/>
      <c r="D6" s="151"/>
      <c r="E6" s="151"/>
      <c r="F6" s="17"/>
    </row>
    <row r="7" spans="1:6" ht="21" customHeight="1" x14ac:dyDescent="0.2">
      <c r="A7" s="3" t="s">
        <v>7</v>
      </c>
      <c r="B7" s="151" t="s">
        <v>29</v>
      </c>
      <c r="C7" s="151"/>
      <c r="D7" s="151"/>
      <c r="E7" s="151"/>
      <c r="F7" s="17"/>
    </row>
    <row r="8" spans="1:6" ht="36" customHeight="1" x14ac:dyDescent="0.2">
      <c r="A8" s="160" t="s">
        <v>61</v>
      </c>
      <c r="B8" s="161"/>
      <c r="C8" s="161"/>
      <c r="D8" s="161"/>
      <c r="E8" s="161"/>
      <c r="F8" s="19"/>
    </row>
    <row r="9" spans="1:6" ht="36" customHeight="1" x14ac:dyDescent="0.2">
      <c r="A9" s="162" t="s">
        <v>62</v>
      </c>
      <c r="B9" s="163"/>
      <c r="C9" s="163"/>
      <c r="D9" s="163"/>
      <c r="E9" s="163"/>
      <c r="F9" s="19"/>
    </row>
    <row r="10" spans="1:6" ht="24.75" customHeight="1" x14ac:dyDescent="0.2">
      <c r="A10" s="159" t="s">
        <v>63</v>
      </c>
      <c r="B10" s="164"/>
      <c r="C10" s="159"/>
      <c r="D10" s="159"/>
      <c r="E10" s="159"/>
      <c r="F10" s="27"/>
    </row>
    <row r="11" spans="1:6" ht="28.5" customHeight="1" x14ac:dyDescent="0.2">
      <c r="A11" s="23" t="s">
        <v>64</v>
      </c>
      <c r="B11" s="23" t="s">
        <v>65</v>
      </c>
      <c r="C11" s="130" t="s">
        <v>66</v>
      </c>
      <c r="D11" s="23" t="s">
        <v>67</v>
      </c>
      <c r="E11" s="23" t="s">
        <v>68</v>
      </c>
      <c r="F11" s="28"/>
    </row>
    <row r="12" spans="1:6" s="2" customFormat="1" x14ac:dyDescent="0.2">
      <c r="A12" s="102">
        <v>44759</v>
      </c>
      <c r="B12" s="99">
        <v>1812.51</v>
      </c>
      <c r="C12" s="118" t="s">
        <v>101</v>
      </c>
      <c r="D12" s="100" t="s">
        <v>102</v>
      </c>
      <c r="E12" s="101" t="s">
        <v>103</v>
      </c>
      <c r="F12" s="1"/>
    </row>
    <row r="13" spans="1:6" s="2" customFormat="1" x14ac:dyDescent="0.2">
      <c r="A13" s="102"/>
      <c r="B13" s="99">
        <f>531.13+219.2</f>
        <v>750.32999999999993</v>
      </c>
      <c r="C13" s="118" t="s">
        <v>104</v>
      </c>
      <c r="D13" s="100" t="s">
        <v>105</v>
      </c>
      <c r="E13" s="101"/>
      <c r="F13" s="1"/>
    </row>
    <row r="14" spans="1:6" s="2" customFormat="1" x14ac:dyDescent="0.2">
      <c r="A14" s="102"/>
      <c r="B14" s="99">
        <v>102.96</v>
      </c>
      <c r="C14" s="118" t="s">
        <v>106</v>
      </c>
      <c r="D14" s="100" t="s">
        <v>107</v>
      </c>
      <c r="E14" s="101"/>
      <c r="F14" s="1"/>
    </row>
    <row r="15" spans="1:6" s="2" customFormat="1" x14ac:dyDescent="0.2">
      <c r="A15" s="114"/>
      <c r="B15" s="115">
        <v>107.5</v>
      </c>
      <c r="C15" s="119"/>
      <c r="D15" s="116" t="s">
        <v>108</v>
      </c>
      <c r="E15" s="117"/>
      <c r="F15" s="1"/>
    </row>
    <row r="16" spans="1:6" s="2" customFormat="1" x14ac:dyDescent="0.2">
      <c r="A16" s="110">
        <v>44881</v>
      </c>
      <c r="B16" s="111">
        <v>1646.21</v>
      </c>
      <c r="C16" s="120" t="s">
        <v>109</v>
      </c>
      <c r="D16" s="112" t="s">
        <v>102</v>
      </c>
      <c r="E16" s="113" t="s">
        <v>110</v>
      </c>
      <c r="F16" s="1"/>
    </row>
    <row r="17" spans="1:6" s="2" customFormat="1" x14ac:dyDescent="0.2">
      <c r="A17" s="102"/>
      <c r="B17" s="99">
        <f>305.1+655.7</f>
        <v>960.80000000000007</v>
      </c>
      <c r="C17" s="118" t="s">
        <v>111</v>
      </c>
      <c r="D17" s="100" t="s">
        <v>105</v>
      </c>
      <c r="E17" s="101"/>
      <c r="F17" s="1"/>
    </row>
    <row r="18" spans="1:6" s="2" customFormat="1" ht="12.75" customHeight="1" x14ac:dyDescent="0.2">
      <c r="A18" s="102"/>
      <c r="B18" s="99">
        <f>37.2+29.38</f>
        <v>66.58</v>
      </c>
      <c r="C18" s="118" t="s">
        <v>112</v>
      </c>
      <c r="D18" s="100" t="s">
        <v>113</v>
      </c>
      <c r="E18" s="101"/>
      <c r="F18" s="1"/>
    </row>
    <row r="19" spans="1:6" s="2" customFormat="1" x14ac:dyDescent="0.2">
      <c r="A19" s="114"/>
      <c r="B19" s="115">
        <v>104.5</v>
      </c>
      <c r="C19" s="119"/>
      <c r="D19" s="116" t="s">
        <v>108</v>
      </c>
      <c r="E19" s="117"/>
      <c r="F19" s="1"/>
    </row>
    <row r="20" spans="1:6" s="2" customFormat="1" x14ac:dyDescent="0.2">
      <c r="A20" s="110">
        <v>45048</v>
      </c>
      <c r="B20" s="111">
        <v>1501.45</v>
      </c>
      <c r="C20" s="120" t="s">
        <v>109</v>
      </c>
      <c r="D20" s="112" t="s">
        <v>102</v>
      </c>
      <c r="E20" s="113" t="s">
        <v>179</v>
      </c>
      <c r="F20" s="1"/>
    </row>
    <row r="21" spans="1:6" s="2" customFormat="1" x14ac:dyDescent="0.2">
      <c r="A21" s="110"/>
      <c r="B21" s="111">
        <f>417.34+483.71</f>
        <v>901.05</v>
      </c>
      <c r="C21" s="118" t="s">
        <v>180</v>
      </c>
      <c r="D21" s="100" t="s">
        <v>105</v>
      </c>
      <c r="E21" s="101"/>
      <c r="F21" s="1"/>
    </row>
    <row r="22" spans="1:6" s="148" customFormat="1" x14ac:dyDescent="0.2">
      <c r="A22" s="143"/>
      <c r="B22" s="111">
        <v>33.36</v>
      </c>
      <c r="C22" s="144" t="s">
        <v>190</v>
      </c>
      <c r="D22" s="145" t="s">
        <v>122</v>
      </c>
      <c r="E22" s="146"/>
      <c r="F22" s="147"/>
    </row>
    <row r="23" spans="1:6" s="2" customFormat="1" x14ac:dyDescent="0.2">
      <c r="A23" s="114"/>
      <c r="B23" s="115">
        <v>109</v>
      </c>
      <c r="C23" s="119"/>
      <c r="D23" s="116" t="s">
        <v>108</v>
      </c>
      <c r="E23" s="117"/>
      <c r="F23" s="1"/>
    </row>
    <row r="24" spans="1:6" s="2" customFormat="1" x14ac:dyDescent="0.2">
      <c r="A24" s="110"/>
      <c r="B24" s="111"/>
      <c r="C24" s="118"/>
      <c r="D24" s="100"/>
      <c r="E24" s="101"/>
      <c r="F24" s="1"/>
    </row>
    <row r="25" spans="1:6" s="2" customFormat="1" x14ac:dyDescent="0.2">
      <c r="A25" s="102"/>
      <c r="B25" s="99"/>
      <c r="C25" s="118"/>
      <c r="D25" s="100"/>
      <c r="E25" s="101"/>
      <c r="F25" s="1"/>
    </row>
    <row r="26" spans="1:6" s="2" customFormat="1" hidden="1" x14ac:dyDescent="0.2">
      <c r="A26" s="85"/>
      <c r="B26" s="86"/>
      <c r="C26" s="131"/>
      <c r="D26" s="87"/>
      <c r="E26" s="88"/>
      <c r="F26" s="1"/>
    </row>
    <row r="27" spans="1:6" ht="19.5" customHeight="1" x14ac:dyDescent="0.2">
      <c r="A27" s="53" t="s">
        <v>69</v>
      </c>
      <c r="B27" s="54">
        <f>SUM(B12:B26)</f>
        <v>8096.25</v>
      </c>
      <c r="C27" s="109"/>
      <c r="D27" s="157"/>
      <c r="E27" s="157"/>
      <c r="F27" s="17"/>
    </row>
    <row r="28" spans="1:6" ht="10.5" customHeight="1" x14ac:dyDescent="0.2">
      <c r="A28" s="17"/>
      <c r="B28" s="19"/>
      <c r="C28" s="132"/>
      <c r="D28" s="17"/>
      <c r="E28" s="17"/>
      <c r="F28" s="17"/>
    </row>
    <row r="29" spans="1:6" ht="24.75" customHeight="1" x14ac:dyDescent="0.2">
      <c r="A29" s="159" t="s">
        <v>70</v>
      </c>
      <c r="B29" s="159"/>
      <c r="C29" s="159"/>
      <c r="D29" s="159"/>
      <c r="E29" s="159"/>
      <c r="F29" s="27"/>
    </row>
    <row r="30" spans="1:6" ht="32.450000000000003" customHeight="1" x14ac:dyDescent="0.2">
      <c r="A30" s="23" t="s">
        <v>64</v>
      </c>
      <c r="B30" s="23" t="s">
        <v>13</v>
      </c>
      <c r="C30" s="130" t="s">
        <v>71</v>
      </c>
      <c r="D30" s="23" t="s">
        <v>67</v>
      </c>
      <c r="E30" s="23" t="s">
        <v>68</v>
      </c>
      <c r="F30" s="28"/>
    </row>
    <row r="31" spans="1:6" s="2" customFormat="1" x14ac:dyDescent="0.2">
      <c r="A31" s="98">
        <v>44750</v>
      </c>
      <c r="B31" s="99">
        <v>435.22</v>
      </c>
      <c r="C31" s="118" t="s">
        <v>114</v>
      </c>
      <c r="D31" s="100" t="s">
        <v>102</v>
      </c>
      <c r="E31" s="101" t="s">
        <v>115</v>
      </c>
      <c r="F31" s="1"/>
    </row>
    <row r="32" spans="1:6" s="2" customFormat="1" x14ac:dyDescent="0.2">
      <c r="A32" s="98"/>
      <c r="B32" s="99">
        <v>86.41</v>
      </c>
      <c r="C32" s="118" t="s">
        <v>116</v>
      </c>
      <c r="D32" s="100" t="s">
        <v>117</v>
      </c>
      <c r="E32" s="101"/>
      <c r="F32" s="1"/>
    </row>
    <row r="33" spans="1:6" s="2" customFormat="1" x14ac:dyDescent="0.2">
      <c r="A33" s="126"/>
      <c r="B33" s="115">
        <v>40</v>
      </c>
      <c r="C33" s="128">
        <v>44750</v>
      </c>
      <c r="D33" s="116" t="s">
        <v>108</v>
      </c>
      <c r="E33" s="117"/>
      <c r="F33" s="1"/>
    </row>
    <row r="34" spans="1:6" s="2" customFormat="1" x14ac:dyDescent="0.2">
      <c r="A34" s="121">
        <v>44753</v>
      </c>
      <c r="B34" s="111">
        <v>382.08</v>
      </c>
      <c r="C34" s="120" t="s">
        <v>118</v>
      </c>
      <c r="D34" s="112" t="s">
        <v>102</v>
      </c>
      <c r="E34" s="113" t="s">
        <v>119</v>
      </c>
      <c r="F34" s="1"/>
    </row>
    <row r="35" spans="1:6" s="2" customFormat="1" x14ac:dyDescent="0.2">
      <c r="A35" s="98"/>
      <c r="B35" s="99">
        <v>220.15</v>
      </c>
      <c r="C35" s="118" t="s">
        <v>120</v>
      </c>
      <c r="D35" s="100" t="s">
        <v>105</v>
      </c>
      <c r="E35" s="101"/>
      <c r="F35" s="1"/>
    </row>
    <row r="36" spans="1:6" s="2" customFormat="1" x14ac:dyDescent="0.2">
      <c r="A36" s="98"/>
      <c r="B36" s="99">
        <f>37+50</f>
        <v>87</v>
      </c>
      <c r="C36" s="118" t="s">
        <v>121</v>
      </c>
      <c r="D36" s="100" t="s">
        <v>122</v>
      </c>
      <c r="E36" s="101"/>
      <c r="F36" s="1"/>
    </row>
    <row r="37" spans="1:6" s="2" customFormat="1" x14ac:dyDescent="0.2">
      <c r="A37" s="126"/>
      <c r="B37" s="115">
        <v>70</v>
      </c>
      <c r="C37" s="119"/>
      <c r="D37" s="116" t="s">
        <v>108</v>
      </c>
      <c r="E37" s="117"/>
      <c r="F37" s="1"/>
    </row>
    <row r="38" spans="1:6" s="2" customFormat="1" x14ac:dyDescent="0.2">
      <c r="A38" s="122">
        <v>44771</v>
      </c>
      <c r="B38" s="123">
        <f>289*0.83</f>
        <v>239.86999999999998</v>
      </c>
      <c r="C38" s="127" t="s">
        <v>123</v>
      </c>
      <c r="D38" s="124" t="s">
        <v>124</v>
      </c>
      <c r="E38" s="125" t="s">
        <v>125</v>
      </c>
      <c r="F38" s="1"/>
    </row>
    <row r="39" spans="1:6" s="2" customFormat="1" x14ac:dyDescent="0.2">
      <c r="A39" s="122">
        <v>44778</v>
      </c>
      <c r="B39" s="123">
        <f>490*0.83</f>
        <v>406.7</v>
      </c>
      <c r="C39" s="127" t="s">
        <v>126</v>
      </c>
      <c r="D39" s="124" t="s">
        <v>124</v>
      </c>
      <c r="E39" s="125" t="s">
        <v>127</v>
      </c>
      <c r="F39" s="1"/>
    </row>
    <row r="40" spans="1:6" s="2" customFormat="1" x14ac:dyDescent="0.2">
      <c r="A40" s="98">
        <v>44784</v>
      </c>
      <c r="B40" s="99">
        <v>322.43</v>
      </c>
      <c r="C40" s="118" t="s">
        <v>128</v>
      </c>
      <c r="D40" s="100" t="s">
        <v>102</v>
      </c>
      <c r="E40" s="101" t="s">
        <v>129</v>
      </c>
      <c r="F40" s="1"/>
    </row>
    <row r="41" spans="1:6" s="2" customFormat="1" x14ac:dyDescent="0.2">
      <c r="A41" s="98"/>
      <c r="B41" s="99">
        <v>131.82</v>
      </c>
      <c r="C41" s="118" t="s">
        <v>130</v>
      </c>
      <c r="D41" s="100" t="s">
        <v>117</v>
      </c>
      <c r="E41" s="101"/>
      <c r="F41" s="1"/>
    </row>
    <row r="42" spans="1:6" s="2" customFormat="1" x14ac:dyDescent="0.2">
      <c r="A42" s="98"/>
      <c r="B42" s="99">
        <v>210</v>
      </c>
      <c r="C42" s="118" t="s">
        <v>131</v>
      </c>
      <c r="D42" s="100" t="s">
        <v>105</v>
      </c>
      <c r="E42" s="101"/>
      <c r="F42" s="1"/>
    </row>
    <row r="43" spans="1:6" s="2" customFormat="1" x14ac:dyDescent="0.2">
      <c r="A43" s="98"/>
      <c r="B43" s="99">
        <f>45+17+6</f>
        <v>68</v>
      </c>
      <c r="C43" s="118"/>
      <c r="D43" s="100" t="s">
        <v>122</v>
      </c>
      <c r="E43" s="101"/>
      <c r="F43" s="1"/>
    </row>
    <row r="44" spans="1:6" s="2" customFormat="1" x14ac:dyDescent="0.2">
      <c r="A44" s="98"/>
      <c r="B44" s="99">
        <v>78</v>
      </c>
      <c r="C44" s="118"/>
      <c r="D44" s="100" t="s">
        <v>108</v>
      </c>
      <c r="E44" s="101"/>
      <c r="F44" s="1"/>
    </row>
    <row r="45" spans="1:6" s="2" customFormat="1" x14ac:dyDescent="0.2">
      <c r="A45" s="122">
        <v>44791</v>
      </c>
      <c r="B45" s="123">
        <v>147.74</v>
      </c>
      <c r="C45" s="127" t="s">
        <v>132</v>
      </c>
      <c r="D45" s="124" t="s">
        <v>124</v>
      </c>
      <c r="E45" s="125" t="s">
        <v>133</v>
      </c>
      <c r="F45" s="1"/>
    </row>
    <row r="46" spans="1:6" s="2" customFormat="1" x14ac:dyDescent="0.2">
      <c r="A46" s="121">
        <v>44798</v>
      </c>
      <c r="B46" s="111">
        <v>674.91</v>
      </c>
      <c r="C46" s="120" t="s">
        <v>134</v>
      </c>
      <c r="D46" s="112" t="s">
        <v>102</v>
      </c>
      <c r="E46" s="113" t="s">
        <v>115</v>
      </c>
      <c r="F46" s="1"/>
    </row>
    <row r="47" spans="1:6" s="2" customFormat="1" x14ac:dyDescent="0.2">
      <c r="A47" s="98"/>
      <c r="B47" s="99">
        <v>232.83</v>
      </c>
      <c r="C47" s="118" t="s">
        <v>135</v>
      </c>
      <c r="D47" s="100" t="s">
        <v>117</v>
      </c>
      <c r="E47" s="101"/>
      <c r="F47" s="1"/>
    </row>
    <row r="48" spans="1:6" s="2" customFormat="1" x14ac:dyDescent="0.2">
      <c r="A48" s="98"/>
      <c r="B48" s="99">
        <v>319</v>
      </c>
      <c r="C48" s="118" t="s">
        <v>136</v>
      </c>
      <c r="D48" s="100" t="s">
        <v>105</v>
      </c>
      <c r="E48" s="101"/>
      <c r="F48" s="1"/>
    </row>
    <row r="49" spans="1:6" s="2" customFormat="1" x14ac:dyDescent="0.2">
      <c r="A49" s="126"/>
      <c r="B49" s="115">
        <v>73</v>
      </c>
      <c r="C49" s="119"/>
      <c r="D49" s="116" t="s">
        <v>108</v>
      </c>
      <c r="E49" s="117"/>
      <c r="F49" s="1"/>
    </row>
    <row r="50" spans="1:6" s="2" customFormat="1" x14ac:dyDescent="0.2">
      <c r="A50" s="98">
        <v>44803</v>
      </c>
      <c r="B50" s="99">
        <v>658.93</v>
      </c>
      <c r="C50" s="118" t="s">
        <v>137</v>
      </c>
      <c r="D50" s="100" t="s">
        <v>102</v>
      </c>
      <c r="E50" s="101" t="s">
        <v>115</v>
      </c>
      <c r="F50" s="1"/>
    </row>
    <row r="51" spans="1:6" s="2" customFormat="1" x14ac:dyDescent="0.2">
      <c r="A51" s="98"/>
      <c r="B51" s="99">
        <v>79.13</v>
      </c>
      <c r="C51" s="118" t="s">
        <v>138</v>
      </c>
      <c r="D51" s="100" t="s">
        <v>117</v>
      </c>
      <c r="E51" s="101"/>
      <c r="F51" s="1"/>
    </row>
    <row r="52" spans="1:6" s="2" customFormat="1" x14ac:dyDescent="0.2">
      <c r="A52" s="126"/>
      <c r="B52" s="115">
        <v>40</v>
      </c>
      <c r="C52" s="128">
        <v>44803</v>
      </c>
      <c r="D52" s="116" t="s">
        <v>108</v>
      </c>
      <c r="E52" s="117"/>
      <c r="F52" s="1"/>
    </row>
    <row r="53" spans="1:6" s="2" customFormat="1" x14ac:dyDescent="0.2">
      <c r="A53" s="98">
        <v>44813</v>
      </c>
      <c r="B53" s="99">
        <v>701.24</v>
      </c>
      <c r="C53" s="118" t="s">
        <v>139</v>
      </c>
      <c r="D53" s="100" t="s">
        <v>102</v>
      </c>
      <c r="E53" s="101" t="s">
        <v>140</v>
      </c>
      <c r="F53" s="1"/>
    </row>
    <row r="54" spans="1:6" s="2" customFormat="1" x14ac:dyDescent="0.2">
      <c r="A54" s="98"/>
      <c r="B54" s="99">
        <v>88.07</v>
      </c>
      <c r="C54" s="129">
        <v>44813</v>
      </c>
      <c r="D54" s="100" t="s">
        <v>117</v>
      </c>
      <c r="E54" s="101"/>
      <c r="F54" s="1"/>
    </row>
    <row r="55" spans="1:6" s="2" customFormat="1" x14ac:dyDescent="0.2">
      <c r="A55" s="126"/>
      <c r="B55" s="115">
        <v>44</v>
      </c>
      <c r="C55" s="119"/>
      <c r="D55" s="116" t="s">
        <v>108</v>
      </c>
      <c r="E55" s="117"/>
      <c r="F55" s="1"/>
    </row>
    <row r="56" spans="1:6" s="2" customFormat="1" x14ac:dyDescent="0.2">
      <c r="A56" s="121">
        <v>44819</v>
      </c>
      <c r="B56" s="111">
        <v>914.96</v>
      </c>
      <c r="C56" s="120" t="s">
        <v>141</v>
      </c>
      <c r="D56" s="112" t="s">
        <v>102</v>
      </c>
      <c r="E56" s="113" t="s">
        <v>142</v>
      </c>
      <c r="F56" s="1"/>
    </row>
    <row r="57" spans="1:6" s="2" customFormat="1" x14ac:dyDescent="0.2">
      <c r="A57" s="98"/>
      <c r="B57" s="99">
        <v>88.07</v>
      </c>
      <c r="C57" s="118" t="s">
        <v>143</v>
      </c>
      <c r="D57" s="100" t="s">
        <v>117</v>
      </c>
      <c r="E57" s="101"/>
      <c r="F57" s="1"/>
    </row>
    <row r="58" spans="1:6" s="2" customFormat="1" x14ac:dyDescent="0.2">
      <c r="A58" s="98"/>
      <c r="B58" s="99">
        <v>190</v>
      </c>
      <c r="C58" s="118"/>
      <c r="D58" s="100" t="s">
        <v>105</v>
      </c>
      <c r="E58" s="101"/>
      <c r="F58" s="1"/>
    </row>
    <row r="59" spans="1:6" s="2" customFormat="1" x14ac:dyDescent="0.2">
      <c r="A59" s="126"/>
      <c r="B59" s="115">
        <v>79.5</v>
      </c>
      <c r="C59" s="119"/>
      <c r="D59" s="116" t="s">
        <v>108</v>
      </c>
      <c r="E59" s="117"/>
      <c r="F59" s="1"/>
    </row>
    <row r="60" spans="1:6" s="2" customFormat="1" x14ac:dyDescent="0.2">
      <c r="A60" s="98">
        <v>44834</v>
      </c>
      <c r="B60" s="99">
        <v>733.19</v>
      </c>
      <c r="C60" s="118" t="s">
        <v>144</v>
      </c>
      <c r="D60" s="100" t="s">
        <v>102</v>
      </c>
      <c r="E60" s="101" t="s">
        <v>115</v>
      </c>
      <c r="F60" s="1"/>
    </row>
    <row r="61" spans="1:6" s="2" customFormat="1" x14ac:dyDescent="0.2">
      <c r="A61" s="98"/>
      <c r="B61" s="99">
        <v>93.7</v>
      </c>
      <c r="C61" s="129">
        <v>44834</v>
      </c>
      <c r="D61" s="100" t="s">
        <v>117</v>
      </c>
      <c r="E61" s="101"/>
      <c r="F61" s="1"/>
    </row>
    <row r="62" spans="1:6" s="2" customFormat="1" x14ac:dyDescent="0.2">
      <c r="A62" s="126"/>
      <c r="B62" s="115">
        <v>40</v>
      </c>
      <c r="C62" s="119"/>
      <c r="D62" s="116" t="s">
        <v>108</v>
      </c>
      <c r="E62" s="117"/>
      <c r="F62" s="1"/>
    </row>
    <row r="63" spans="1:6" s="2" customFormat="1" ht="14.25" customHeight="1" x14ac:dyDescent="0.2">
      <c r="A63" s="98">
        <v>44845</v>
      </c>
      <c r="B63" s="99">
        <v>362.83</v>
      </c>
      <c r="C63" s="118" t="s">
        <v>168</v>
      </c>
      <c r="D63" s="100" t="s">
        <v>102</v>
      </c>
      <c r="E63" s="101" t="s">
        <v>129</v>
      </c>
      <c r="F63" s="1"/>
    </row>
    <row r="64" spans="1:6" s="2" customFormat="1" x14ac:dyDescent="0.2">
      <c r="A64" s="98"/>
      <c r="B64" s="99">
        <f>405-55</f>
        <v>350</v>
      </c>
      <c r="C64" s="118" t="s">
        <v>145</v>
      </c>
      <c r="D64" s="100" t="s">
        <v>105</v>
      </c>
      <c r="E64" s="101"/>
      <c r="F64" s="1"/>
    </row>
    <row r="65" spans="1:6" s="2" customFormat="1" x14ac:dyDescent="0.2">
      <c r="A65" s="139"/>
      <c r="B65" s="140">
        <v>55</v>
      </c>
      <c r="C65" s="141"/>
      <c r="D65" s="138" t="s">
        <v>122</v>
      </c>
      <c r="E65" s="142"/>
      <c r="F65" s="1"/>
    </row>
    <row r="66" spans="1:6" s="2" customFormat="1" x14ac:dyDescent="0.2">
      <c r="A66" s="126"/>
      <c r="B66" s="115">
        <v>102.5</v>
      </c>
      <c r="C66" s="119"/>
      <c r="D66" s="116" t="s">
        <v>108</v>
      </c>
      <c r="E66" s="117"/>
      <c r="F66" s="1"/>
    </row>
    <row r="67" spans="1:6" s="2" customFormat="1" x14ac:dyDescent="0.2">
      <c r="A67" s="98">
        <v>44848</v>
      </c>
      <c r="B67" s="99">
        <v>293.83</v>
      </c>
      <c r="C67" s="118" t="s">
        <v>146</v>
      </c>
      <c r="D67" s="100" t="s">
        <v>102</v>
      </c>
      <c r="E67" s="101" t="s">
        <v>140</v>
      </c>
      <c r="F67" s="1"/>
    </row>
    <row r="68" spans="1:6" s="2" customFormat="1" x14ac:dyDescent="0.2">
      <c r="A68" s="98"/>
      <c r="B68" s="99">
        <v>88.07</v>
      </c>
      <c r="C68" s="129">
        <v>44848</v>
      </c>
      <c r="D68" s="100" t="s">
        <v>117</v>
      </c>
      <c r="E68" s="101"/>
      <c r="F68" s="1"/>
    </row>
    <row r="69" spans="1:6" s="2" customFormat="1" x14ac:dyDescent="0.2">
      <c r="A69" s="126"/>
      <c r="B69" s="115">
        <v>41</v>
      </c>
      <c r="C69" s="119"/>
      <c r="D69" s="116" t="s">
        <v>108</v>
      </c>
      <c r="E69" s="117"/>
      <c r="F69" s="1"/>
    </row>
    <row r="70" spans="1:6" s="2" customFormat="1" x14ac:dyDescent="0.2">
      <c r="A70" s="98">
        <v>44855</v>
      </c>
      <c r="B70" s="99">
        <v>409</v>
      </c>
      <c r="C70" s="118" t="s">
        <v>147</v>
      </c>
      <c r="D70" s="100" t="s">
        <v>102</v>
      </c>
      <c r="E70" s="101" t="s">
        <v>148</v>
      </c>
      <c r="F70" s="1"/>
    </row>
    <row r="71" spans="1:6" s="2" customFormat="1" x14ac:dyDescent="0.2">
      <c r="A71" s="98"/>
      <c r="B71" s="99">
        <v>187.43</v>
      </c>
      <c r="C71" s="129">
        <v>44855</v>
      </c>
      <c r="D71" s="100" t="s">
        <v>117</v>
      </c>
      <c r="E71" s="101"/>
      <c r="F71" s="1"/>
    </row>
    <row r="72" spans="1:6" s="2" customFormat="1" x14ac:dyDescent="0.2">
      <c r="A72" s="126"/>
      <c r="B72" s="115">
        <v>41</v>
      </c>
      <c r="C72" s="119"/>
      <c r="D72" s="116" t="s">
        <v>108</v>
      </c>
      <c r="E72" s="117"/>
      <c r="F72" s="1"/>
    </row>
    <row r="73" spans="1:6" s="2" customFormat="1" x14ac:dyDescent="0.2">
      <c r="A73" s="122">
        <v>44862</v>
      </c>
      <c r="B73" s="123">
        <v>448.2</v>
      </c>
      <c r="C73" s="127" t="s">
        <v>149</v>
      </c>
      <c r="D73" s="124" t="s">
        <v>124</v>
      </c>
      <c r="E73" s="125" t="s">
        <v>150</v>
      </c>
      <c r="F73" s="1"/>
    </row>
    <row r="74" spans="1:6" s="2" customFormat="1" x14ac:dyDescent="0.2">
      <c r="A74" s="98">
        <v>44866</v>
      </c>
      <c r="B74" s="99">
        <v>407.03</v>
      </c>
      <c r="C74" s="118" t="s">
        <v>151</v>
      </c>
      <c r="D74" s="100" t="s">
        <v>102</v>
      </c>
      <c r="E74" s="101" t="s">
        <v>115</v>
      </c>
      <c r="F74" s="1"/>
    </row>
    <row r="75" spans="1:6" s="2" customFormat="1" x14ac:dyDescent="0.2">
      <c r="A75" s="98"/>
      <c r="B75" s="99">
        <v>115.38</v>
      </c>
      <c r="C75" s="129">
        <v>44866</v>
      </c>
      <c r="D75" s="100" t="s">
        <v>117</v>
      </c>
      <c r="E75" s="101"/>
      <c r="F75" s="1"/>
    </row>
    <row r="76" spans="1:6" s="2" customFormat="1" x14ac:dyDescent="0.2">
      <c r="A76" s="126"/>
      <c r="B76" s="115">
        <v>40</v>
      </c>
      <c r="C76" s="119"/>
      <c r="D76" s="116" t="s">
        <v>108</v>
      </c>
      <c r="E76" s="117"/>
      <c r="F76" s="1"/>
    </row>
    <row r="77" spans="1:6" s="2" customFormat="1" x14ac:dyDescent="0.2">
      <c r="A77" s="121">
        <v>44875</v>
      </c>
      <c r="B77" s="111">
        <v>1250.3800000000001</v>
      </c>
      <c r="C77" s="120" t="s">
        <v>152</v>
      </c>
      <c r="D77" s="112" t="s">
        <v>102</v>
      </c>
      <c r="E77" s="113" t="s">
        <v>153</v>
      </c>
      <c r="F77" s="1"/>
    </row>
    <row r="78" spans="1:6" s="2" customFormat="1" x14ac:dyDescent="0.2">
      <c r="A78" s="98"/>
      <c r="B78" s="99">
        <v>183</v>
      </c>
      <c r="C78" s="118" t="s">
        <v>154</v>
      </c>
      <c r="D78" s="100" t="s">
        <v>105</v>
      </c>
      <c r="E78" s="101"/>
      <c r="F78" s="1"/>
    </row>
    <row r="79" spans="1:6" s="2" customFormat="1" x14ac:dyDescent="0.2">
      <c r="A79" s="98"/>
      <c r="B79" s="99">
        <v>93.9</v>
      </c>
      <c r="C79" s="118"/>
      <c r="D79" s="100" t="s">
        <v>117</v>
      </c>
      <c r="E79" s="101"/>
      <c r="F79" s="1"/>
    </row>
    <row r="80" spans="1:6" s="2" customFormat="1" x14ac:dyDescent="0.2">
      <c r="A80" s="126"/>
      <c r="B80" s="115">
        <v>72</v>
      </c>
      <c r="C80" s="119"/>
      <c r="D80" s="116" t="s">
        <v>108</v>
      </c>
      <c r="E80" s="117"/>
      <c r="F80" s="1"/>
    </row>
    <row r="81" spans="1:6" s="2" customFormat="1" x14ac:dyDescent="0.2">
      <c r="A81" s="121">
        <v>44890</v>
      </c>
      <c r="B81" s="111">
        <v>650.47</v>
      </c>
      <c r="C81" s="120" t="s">
        <v>155</v>
      </c>
      <c r="D81" s="112" t="s">
        <v>102</v>
      </c>
      <c r="E81" s="113" t="s">
        <v>115</v>
      </c>
      <c r="F81" s="1"/>
    </row>
    <row r="82" spans="1:6" s="2" customFormat="1" x14ac:dyDescent="0.2">
      <c r="A82" s="98"/>
      <c r="B82" s="99">
        <v>88.07</v>
      </c>
      <c r="C82" s="129">
        <v>44890</v>
      </c>
      <c r="D82" s="100" t="s">
        <v>117</v>
      </c>
      <c r="E82" s="101"/>
      <c r="F82" s="1"/>
    </row>
    <row r="83" spans="1:6" s="2" customFormat="1" x14ac:dyDescent="0.2">
      <c r="A83" s="98"/>
      <c r="B83" s="99">
        <v>41.5</v>
      </c>
      <c r="C83" s="118"/>
      <c r="D83" s="100" t="s">
        <v>108</v>
      </c>
      <c r="E83" s="101"/>
      <c r="F83" s="1"/>
    </row>
    <row r="84" spans="1:6" s="2" customFormat="1" x14ac:dyDescent="0.2">
      <c r="A84" s="122">
        <v>44897</v>
      </c>
      <c r="B84" s="123">
        <v>406.7</v>
      </c>
      <c r="C84" s="127" t="s">
        <v>156</v>
      </c>
      <c r="D84" s="124" t="s">
        <v>124</v>
      </c>
      <c r="E84" s="125" t="s">
        <v>157</v>
      </c>
      <c r="F84" s="1"/>
    </row>
    <row r="85" spans="1:6" s="2" customFormat="1" x14ac:dyDescent="0.2">
      <c r="A85" s="122">
        <v>44926</v>
      </c>
      <c r="B85" s="123">
        <v>617.53</v>
      </c>
      <c r="C85" s="127" t="s">
        <v>158</v>
      </c>
      <c r="D85" s="124" t="s">
        <v>159</v>
      </c>
      <c r="E85" s="125" t="s">
        <v>159</v>
      </c>
      <c r="F85" s="1"/>
    </row>
    <row r="86" spans="1:6" s="2" customFormat="1" x14ac:dyDescent="0.2">
      <c r="A86" s="122">
        <v>44946</v>
      </c>
      <c r="B86" s="123">
        <v>192.56</v>
      </c>
      <c r="C86" s="127" t="s">
        <v>160</v>
      </c>
      <c r="D86" s="124" t="s">
        <v>124</v>
      </c>
      <c r="E86" s="125" t="s">
        <v>161</v>
      </c>
      <c r="F86" s="1"/>
    </row>
    <row r="87" spans="1:6" s="2" customFormat="1" x14ac:dyDescent="0.2">
      <c r="A87" s="121">
        <v>44967</v>
      </c>
      <c r="B87" s="111">
        <v>943.7</v>
      </c>
      <c r="C87" s="120" t="s">
        <v>169</v>
      </c>
      <c r="D87" s="112" t="s">
        <v>102</v>
      </c>
      <c r="E87" s="113" t="s">
        <v>153</v>
      </c>
      <c r="F87" s="1"/>
    </row>
    <row r="88" spans="1:6" s="2" customFormat="1" x14ac:dyDescent="0.2">
      <c r="A88" s="98"/>
      <c r="B88" s="99">
        <v>158</v>
      </c>
      <c r="C88" s="118" t="s">
        <v>170</v>
      </c>
      <c r="D88" s="100" t="s">
        <v>105</v>
      </c>
      <c r="E88" s="101"/>
      <c r="F88" s="1"/>
    </row>
    <row r="89" spans="1:6" s="2" customFormat="1" x14ac:dyDescent="0.2">
      <c r="A89" s="126"/>
      <c r="B89" s="115">
        <v>40</v>
      </c>
      <c r="C89" s="119"/>
      <c r="D89" s="116" t="s">
        <v>108</v>
      </c>
      <c r="E89" s="117"/>
      <c r="F89" s="1"/>
    </row>
    <row r="90" spans="1:6" s="2" customFormat="1" x14ac:dyDescent="0.2">
      <c r="A90" s="121">
        <v>45008</v>
      </c>
      <c r="B90" s="111">
        <v>577.91999999999996</v>
      </c>
      <c r="C90" s="118" t="s">
        <v>171</v>
      </c>
      <c r="D90" s="112" t="s">
        <v>102</v>
      </c>
      <c r="E90" s="113" t="s">
        <v>119</v>
      </c>
      <c r="F90" s="1"/>
    </row>
    <row r="91" spans="1:6" s="2" customFormat="1" x14ac:dyDescent="0.2">
      <c r="A91" s="98"/>
      <c r="B91" s="99">
        <f>329.15-B92+25</f>
        <v>296.14999999999998</v>
      </c>
      <c r="C91" s="118" t="s">
        <v>172</v>
      </c>
      <c r="D91" s="100" t="s">
        <v>105</v>
      </c>
      <c r="E91" s="101"/>
      <c r="F91" s="1"/>
    </row>
    <row r="92" spans="1:6" s="2" customFormat="1" x14ac:dyDescent="0.2">
      <c r="A92" s="98"/>
      <c r="B92" s="99">
        <v>58</v>
      </c>
      <c r="C92" s="118" t="s">
        <v>173</v>
      </c>
      <c r="D92" s="100" t="s">
        <v>122</v>
      </c>
      <c r="E92" s="101"/>
      <c r="F92" s="1"/>
    </row>
    <row r="93" spans="1:6" s="2" customFormat="1" x14ac:dyDescent="0.2">
      <c r="A93" s="98"/>
      <c r="B93" s="99">
        <v>88.07</v>
      </c>
      <c r="C93" s="118"/>
      <c r="D93" s="100" t="s">
        <v>117</v>
      </c>
      <c r="E93" s="101"/>
      <c r="F93" s="1"/>
    </row>
    <row r="94" spans="1:6" s="2" customFormat="1" x14ac:dyDescent="0.2">
      <c r="A94" s="126"/>
      <c r="B94" s="115">
        <v>72</v>
      </c>
      <c r="C94" s="119"/>
      <c r="D94" s="116" t="s">
        <v>108</v>
      </c>
      <c r="E94" s="117"/>
      <c r="F94" s="1"/>
    </row>
    <row r="95" spans="1:6" s="2" customFormat="1" x14ac:dyDescent="0.2">
      <c r="A95" s="121">
        <v>45020</v>
      </c>
      <c r="B95" s="111">
        <v>415.83</v>
      </c>
      <c r="C95" s="120" t="s">
        <v>174</v>
      </c>
      <c r="D95" s="112" t="s">
        <v>124</v>
      </c>
      <c r="E95" s="113" t="s">
        <v>127</v>
      </c>
      <c r="F95" s="1"/>
    </row>
    <row r="96" spans="1:6" s="2" customFormat="1" x14ac:dyDescent="0.2">
      <c r="A96" s="126"/>
      <c r="B96" s="115"/>
      <c r="C96" s="119" t="s">
        <v>175</v>
      </c>
      <c r="D96" s="116"/>
      <c r="E96" s="117"/>
      <c r="F96" s="1"/>
    </row>
    <row r="97" spans="1:6" s="2" customFormat="1" x14ac:dyDescent="0.2">
      <c r="A97" s="121">
        <v>45037</v>
      </c>
      <c r="B97" s="111">
        <v>709.69</v>
      </c>
      <c r="C97" s="120" t="s">
        <v>176</v>
      </c>
      <c r="D97" s="112" t="s">
        <v>102</v>
      </c>
      <c r="E97" s="113" t="s">
        <v>115</v>
      </c>
      <c r="F97" s="1"/>
    </row>
    <row r="98" spans="1:6" s="2" customFormat="1" x14ac:dyDescent="0.2">
      <c r="A98" s="98"/>
      <c r="B98" s="99">
        <v>88.07</v>
      </c>
      <c r="C98" s="129">
        <v>45037</v>
      </c>
      <c r="D98" s="100" t="s">
        <v>117</v>
      </c>
      <c r="E98" s="101"/>
      <c r="F98" s="1"/>
    </row>
    <row r="99" spans="1:6" s="2" customFormat="1" x14ac:dyDescent="0.2">
      <c r="A99" s="126"/>
      <c r="B99" s="115">
        <v>41</v>
      </c>
      <c r="C99" s="119"/>
      <c r="D99" s="116" t="s">
        <v>108</v>
      </c>
      <c r="E99" s="117"/>
      <c r="F99" s="1"/>
    </row>
    <row r="100" spans="1:6" s="2" customFormat="1" x14ac:dyDescent="0.2">
      <c r="A100" s="121">
        <v>45044</v>
      </c>
      <c r="B100" s="111">
        <v>512.29</v>
      </c>
      <c r="C100" s="120" t="s">
        <v>177</v>
      </c>
      <c r="D100" s="112" t="s">
        <v>102</v>
      </c>
      <c r="E100" s="113" t="s">
        <v>140</v>
      </c>
      <c r="F100" s="1"/>
    </row>
    <row r="101" spans="1:6" s="2" customFormat="1" x14ac:dyDescent="0.2">
      <c r="A101" s="98"/>
      <c r="B101" s="99">
        <f>180</f>
        <v>180</v>
      </c>
      <c r="C101" s="118" t="s">
        <v>178</v>
      </c>
      <c r="D101" s="100" t="s">
        <v>105</v>
      </c>
      <c r="E101" s="101"/>
      <c r="F101" s="1"/>
    </row>
    <row r="102" spans="1:6" s="2" customFormat="1" x14ac:dyDescent="0.2">
      <c r="A102" s="98"/>
      <c r="B102" s="99">
        <v>81</v>
      </c>
      <c r="C102" s="118" t="s">
        <v>182</v>
      </c>
      <c r="D102" s="100" t="s">
        <v>122</v>
      </c>
      <c r="E102" s="101"/>
      <c r="F102" s="1"/>
    </row>
    <row r="103" spans="1:6" s="2" customFormat="1" x14ac:dyDescent="0.2">
      <c r="A103" s="98"/>
      <c r="B103" s="99">
        <v>92.79</v>
      </c>
      <c r="C103" s="118"/>
      <c r="D103" s="100" t="s">
        <v>117</v>
      </c>
      <c r="E103" s="101"/>
      <c r="F103" s="1"/>
    </row>
    <row r="104" spans="1:6" s="2" customFormat="1" x14ac:dyDescent="0.2">
      <c r="A104" s="126"/>
      <c r="B104" s="115">
        <v>75</v>
      </c>
      <c r="C104" s="119"/>
      <c r="D104" s="116" t="s">
        <v>108</v>
      </c>
      <c r="E104" s="117"/>
      <c r="F104" s="1"/>
    </row>
    <row r="105" spans="1:6" s="2" customFormat="1" x14ac:dyDescent="0.2">
      <c r="A105" s="121">
        <v>45065</v>
      </c>
      <c r="B105" s="111">
        <v>606.29999999999995</v>
      </c>
      <c r="C105" s="120" t="s">
        <v>181</v>
      </c>
      <c r="D105" s="112" t="s">
        <v>102</v>
      </c>
      <c r="E105" s="113" t="s">
        <v>140</v>
      </c>
      <c r="F105" s="1"/>
    </row>
    <row r="106" spans="1:6" s="2" customFormat="1" x14ac:dyDescent="0.2">
      <c r="A106" s="98"/>
      <c r="B106" s="99">
        <f>275.5-B107</f>
        <v>180</v>
      </c>
      <c r="C106" s="129">
        <v>45065</v>
      </c>
      <c r="D106" s="100" t="s">
        <v>105</v>
      </c>
      <c r="E106" s="101"/>
      <c r="F106" s="1"/>
    </row>
    <row r="107" spans="1:6" s="2" customFormat="1" x14ac:dyDescent="0.2">
      <c r="A107" s="98"/>
      <c r="B107" s="99">
        <f>95.5</f>
        <v>95.5</v>
      </c>
      <c r="C107" s="118"/>
      <c r="D107" s="100" t="s">
        <v>122</v>
      </c>
      <c r="E107" s="101"/>
      <c r="F107" s="1"/>
    </row>
    <row r="108" spans="1:6" s="2" customFormat="1" x14ac:dyDescent="0.2">
      <c r="A108" s="98"/>
      <c r="B108" s="99">
        <v>88.07</v>
      </c>
      <c r="C108" s="118"/>
      <c r="D108" s="100" t="s">
        <v>117</v>
      </c>
      <c r="E108" s="101"/>
      <c r="F108" s="1"/>
    </row>
    <row r="109" spans="1:6" s="2" customFormat="1" x14ac:dyDescent="0.2">
      <c r="A109" s="126"/>
      <c r="B109" s="115">
        <v>51</v>
      </c>
      <c r="C109" s="119"/>
      <c r="D109" s="116" t="s">
        <v>108</v>
      </c>
      <c r="E109" s="117"/>
      <c r="F109" s="1"/>
    </row>
    <row r="110" spans="1:6" s="2" customFormat="1" x14ac:dyDescent="0.2">
      <c r="A110" s="121">
        <v>45071</v>
      </c>
      <c r="B110" s="111">
        <v>581.85</v>
      </c>
      <c r="C110" s="120" t="s">
        <v>183</v>
      </c>
      <c r="D110" s="112" t="s">
        <v>102</v>
      </c>
      <c r="E110" s="113" t="s">
        <v>148</v>
      </c>
      <c r="F110" s="1"/>
    </row>
    <row r="111" spans="1:6" s="2" customFormat="1" x14ac:dyDescent="0.2">
      <c r="A111" s="98"/>
      <c r="B111" s="99">
        <v>142.26</v>
      </c>
      <c r="C111" s="129">
        <v>45071</v>
      </c>
      <c r="D111" s="100" t="s">
        <v>117</v>
      </c>
      <c r="E111" s="101"/>
      <c r="F111" s="1"/>
    </row>
    <row r="112" spans="1:6" s="2" customFormat="1" x14ac:dyDescent="0.2">
      <c r="A112" s="126"/>
      <c r="B112" s="115">
        <v>47</v>
      </c>
      <c r="C112" s="119"/>
      <c r="D112" s="116" t="s">
        <v>108</v>
      </c>
      <c r="E112" s="117"/>
      <c r="F112" s="1"/>
    </row>
    <row r="113" spans="1:6" s="2" customFormat="1" x14ac:dyDescent="0.2">
      <c r="A113" s="121">
        <v>45107</v>
      </c>
      <c r="B113" s="111">
        <v>535.79</v>
      </c>
      <c r="C113" s="120" t="s">
        <v>184</v>
      </c>
      <c r="D113" s="112" t="s">
        <v>102</v>
      </c>
      <c r="E113" s="113" t="s">
        <v>187</v>
      </c>
      <c r="F113" s="1"/>
    </row>
    <row r="114" spans="1:6" s="2" customFormat="1" x14ac:dyDescent="0.2">
      <c r="A114" s="98"/>
      <c r="B114" s="99">
        <v>220</v>
      </c>
      <c r="C114" s="118" t="s">
        <v>189</v>
      </c>
      <c r="D114" s="145" t="s">
        <v>105</v>
      </c>
      <c r="E114" s="101"/>
      <c r="F114" s="1"/>
    </row>
    <row r="115" spans="1:6" s="2" customFormat="1" x14ac:dyDescent="0.2">
      <c r="A115" s="98"/>
      <c r="B115" s="99">
        <v>35</v>
      </c>
      <c r="C115" s="118" t="s">
        <v>185</v>
      </c>
      <c r="D115" s="145" t="s">
        <v>122</v>
      </c>
      <c r="E115" s="101"/>
      <c r="F115" s="1"/>
    </row>
    <row r="116" spans="1:6" s="2" customFormat="1" x14ac:dyDescent="0.2">
      <c r="A116" s="139"/>
      <c r="B116" s="99">
        <v>35</v>
      </c>
      <c r="C116" s="141"/>
      <c r="D116" s="149" t="s">
        <v>186</v>
      </c>
      <c r="E116" s="142"/>
      <c r="F116" s="1"/>
    </row>
    <row r="117" spans="1:6" s="2" customFormat="1" x14ac:dyDescent="0.2">
      <c r="A117" s="126"/>
      <c r="B117" s="115">
        <v>78</v>
      </c>
      <c r="C117" s="119"/>
      <c r="D117" s="116" t="s">
        <v>108</v>
      </c>
      <c r="E117" s="117"/>
      <c r="F117" s="1"/>
    </row>
    <row r="118" spans="1:6" s="2" customFormat="1" x14ac:dyDescent="0.2">
      <c r="A118" s="122"/>
      <c r="B118" s="123">
        <v>443.69</v>
      </c>
      <c r="C118" s="127" t="s">
        <v>188</v>
      </c>
      <c r="D118" s="124" t="s">
        <v>159</v>
      </c>
      <c r="E118" s="125" t="s">
        <v>159</v>
      </c>
      <c r="F118" s="1"/>
    </row>
    <row r="119" spans="1:6" s="2" customFormat="1" x14ac:dyDescent="0.2">
      <c r="A119" s="98"/>
      <c r="B119" s="99"/>
      <c r="C119" s="118"/>
      <c r="D119" s="100"/>
      <c r="E119" s="101"/>
      <c r="F119" s="1"/>
    </row>
    <row r="120" spans="1:6" s="2" customFormat="1" x14ac:dyDescent="0.2">
      <c r="A120" s="98"/>
      <c r="B120" s="99"/>
      <c r="C120" s="118"/>
      <c r="D120" s="100"/>
      <c r="E120" s="101"/>
      <c r="F120" s="1"/>
    </row>
    <row r="121" spans="1:6" s="2" customFormat="1" x14ac:dyDescent="0.2">
      <c r="A121" s="98"/>
      <c r="B121" s="99"/>
      <c r="C121" s="118"/>
      <c r="D121" s="100"/>
      <c r="E121" s="101"/>
      <c r="F121" s="1"/>
    </row>
    <row r="122" spans="1:6" s="2" customFormat="1" hidden="1" x14ac:dyDescent="0.2">
      <c r="A122" s="89"/>
      <c r="B122" s="90"/>
      <c r="C122" s="133"/>
      <c r="D122" s="91"/>
      <c r="E122" s="92"/>
      <c r="F122" s="1"/>
    </row>
    <row r="123" spans="1:6" ht="19.5" customHeight="1" x14ac:dyDescent="0.2">
      <c r="A123" s="53" t="s">
        <v>72</v>
      </c>
      <c r="B123" s="54">
        <f>SUM(B31:B122)</f>
        <v>22082.3</v>
      </c>
      <c r="C123" s="109"/>
      <c r="D123" s="157"/>
      <c r="E123" s="157"/>
      <c r="F123" s="17"/>
    </row>
    <row r="124" spans="1:6" ht="10.5" customHeight="1" x14ac:dyDescent="0.2">
      <c r="A124" s="17"/>
      <c r="B124" s="19"/>
      <c r="C124" s="132"/>
      <c r="D124" s="17"/>
      <c r="E124" s="17"/>
      <c r="F124" s="17"/>
    </row>
    <row r="125" spans="1:6" ht="24.75" customHeight="1" x14ac:dyDescent="0.2">
      <c r="A125" s="159" t="s">
        <v>73</v>
      </c>
      <c r="B125" s="159"/>
      <c r="C125" s="159"/>
      <c r="D125" s="159"/>
      <c r="E125" s="159"/>
      <c r="F125" s="17"/>
    </row>
    <row r="126" spans="1:6" ht="27" customHeight="1" x14ac:dyDescent="0.2">
      <c r="A126" s="23" t="s">
        <v>64</v>
      </c>
      <c r="B126" s="23" t="s">
        <v>13</v>
      </c>
      <c r="C126" s="130" t="s">
        <v>74</v>
      </c>
      <c r="D126" s="23" t="s">
        <v>75</v>
      </c>
      <c r="E126" s="23" t="s">
        <v>68</v>
      </c>
      <c r="F126" s="26"/>
    </row>
    <row r="127" spans="1:6" s="2" customFormat="1" x14ac:dyDescent="0.2">
      <c r="A127" s="98"/>
      <c r="B127" s="99"/>
      <c r="C127" s="118"/>
      <c r="D127" s="100"/>
      <c r="E127" s="101"/>
      <c r="F127" s="1"/>
    </row>
    <row r="128" spans="1:6" s="2" customFormat="1" x14ac:dyDescent="0.2">
      <c r="A128" s="98"/>
      <c r="B128" s="99"/>
      <c r="C128" s="118"/>
      <c r="D128" s="100"/>
      <c r="E128" s="101"/>
      <c r="F128" s="1"/>
    </row>
    <row r="129" spans="1:6" s="2" customFormat="1" x14ac:dyDescent="0.2">
      <c r="A129" s="98"/>
      <c r="B129" s="99"/>
      <c r="C129" s="118" t="s">
        <v>159</v>
      </c>
      <c r="D129" s="100"/>
      <c r="E129" s="101"/>
      <c r="F129" s="1"/>
    </row>
    <row r="130" spans="1:6" s="2" customFormat="1" x14ac:dyDescent="0.2">
      <c r="A130" s="98"/>
      <c r="B130" s="99"/>
      <c r="C130" s="118"/>
      <c r="D130" s="100"/>
      <c r="E130" s="101"/>
      <c r="F130" s="1"/>
    </row>
    <row r="131" spans="1:6" s="2" customFormat="1" x14ac:dyDescent="0.2">
      <c r="A131" s="98"/>
      <c r="B131" s="99"/>
      <c r="C131" s="118"/>
      <c r="D131" s="100"/>
      <c r="E131" s="101"/>
      <c r="F131" s="1"/>
    </row>
    <row r="132" spans="1:6" s="2" customFormat="1" hidden="1" x14ac:dyDescent="0.2">
      <c r="A132" s="76"/>
      <c r="B132" s="77"/>
      <c r="C132" s="134"/>
      <c r="D132" s="78"/>
      <c r="E132" s="79"/>
      <c r="F132" s="1"/>
    </row>
    <row r="133" spans="1:6" ht="19.5" customHeight="1" x14ac:dyDescent="0.2">
      <c r="A133" s="53" t="s">
        <v>76</v>
      </c>
      <c r="B133" s="54">
        <f>SUM(B127:B132)</f>
        <v>0</v>
      </c>
      <c r="C133" s="109"/>
      <c r="D133" s="157"/>
      <c r="E133" s="157"/>
      <c r="F133" s="17"/>
    </row>
    <row r="134" spans="1:6" ht="10.5" customHeight="1" x14ac:dyDescent="0.2">
      <c r="A134" s="17"/>
      <c r="B134" s="41"/>
      <c r="C134" s="135"/>
      <c r="D134" s="17"/>
      <c r="E134" s="17"/>
      <c r="F134" s="17"/>
    </row>
    <row r="135" spans="1:6" ht="34.5" customHeight="1" x14ac:dyDescent="0.2">
      <c r="A135" s="29" t="s">
        <v>77</v>
      </c>
      <c r="B135" s="42">
        <f>B27+B123+B133</f>
        <v>30178.55</v>
      </c>
      <c r="C135" s="136"/>
      <c r="D135" s="30"/>
      <c r="E135" s="30"/>
      <c r="F135" s="17"/>
    </row>
    <row r="136" spans="1:6" x14ac:dyDescent="0.2">
      <c r="A136" s="17"/>
      <c r="B136" s="19"/>
      <c r="C136" s="132"/>
      <c r="D136" s="17"/>
      <c r="E136" s="17"/>
      <c r="F136" s="17"/>
    </row>
    <row r="137" spans="1:6" x14ac:dyDescent="0.2"/>
    <row r="138" spans="1:6" x14ac:dyDescent="0.2"/>
    <row r="139" spans="1:6" x14ac:dyDescent="0.2"/>
    <row r="140" spans="1:6" ht="12.75" hidden="1" customHeight="1" x14ac:dyDescent="0.2"/>
    <row r="141" spans="1:6" x14ac:dyDescent="0.2"/>
    <row r="142" spans="1:6" x14ac:dyDescent="0.2"/>
    <row r="143" spans="1:6" hidden="1" x14ac:dyDescent="0.2">
      <c r="A143" s="24"/>
      <c r="B143" s="17"/>
      <c r="C143" s="132"/>
      <c r="D143" s="17"/>
      <c r="E143" s="17"/>
      <c r="F143" s="17"/>
    </row>
    <row r="144" spans="1:6" hidden="1" x14ac:dyDescent="0.2">
      <c r="A144" s="24"/>
      <c r="B144" s="17"/>
      <c r="C144" s="132"/>
      <c r="D144" s="17"/>
      <c r="E144" s="17"/>
      <c r="F144" s="17"/>
    </row>
    <row r="145" spans="1:6" hidden="1" x14ac:dyDescent="0.2">
      <c r="A145" s="24"/>
      <c r="B145" s="17"/>
      <c r="C145" s="132"/>
      <c r="D145" s="17"/>
      <c r="E145" s="17"/>
      <c r="F145" s="17"/>
    </row>
    <row r="146" spans="1:6" hidden="1" x14ac:dyDescent="0.2">
      <c r="A146" s="24"/>
      <c r="B146" s="17"/>
      <c r="C146" s="132"/>
      <c r="D146" s="17"/>
      <c r="E146" s="17"/>
      <c r="F146" s="17"/>
    </row>
    <row r="147" spans="1:6" hidden="1" x14ac:dyDescent="0.2">
      <c r="A147" s="24"/>
      <c r="B147" s="17"/>
      <c r="C147" s="132"/>
      <c r="D147" s="17"/>
      <c r="E147" s="17"/>
      <c r="F147" s="17"/>
    </row>
    <row r="148" spans="1:6" x14ac:dyDescent="0.2"/>
    <row r="149" spans="1:6" x14ac:dyDescent="0.2"/>
    <row r="150" spans="1:6" x14ac:dyDescent="0.2"/>
    <row r="151" spans="1:6" x14ac:dyDescent="0.2"/>
    <row r="152" spans="1:6" x14ac:dyDescent="0.2"/>
    <row r="153" spans="1:6" x14ac:dyDescent="0.2"/>
    <row r="154" spans="1:6" x14ac:dyDescent="0.2"/>
    <row r="155" spans="1:6" x14ac:dyDescent="0.2"/>
    <row r="156" spans="1:6" x14ac:dyDescent="0.2"/>
    <row r="157" spans="1:6" x14ac:dyDescent="0.2"/>
    <row r="158" spans="1:6" x14ac:dyDescent="0.2"/>
    <row r="159" spans="1:6" x14ac:dyDescent="0.2"/>
    <row r="160" spans="1: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sheetData>
  <sheetProtection formatCells="0" formatRows="0" insertColumns="0" insertRows="0" deleteRows="0"/>
  <mergeCells count="15">
    <mergeCell ref="B7:E7"/>
    <mergeCell ref="B5:E5"/>
    <mergeCell ref="D133:E133"/>
    <mergeCell ref="A1:E1"/>
    <mergeCell ref="A29:E29"/>
    <mergeCell ref="A125:E125"/>
    <mergeCell ref="B2:E2"/>
    <mergeCell ref="B3:E3"/>
    <mergeCell ref="B4:E4"/>
    <mergeCell ref="A8:E8"/>
    <mergeCell ref="A9:E9"/>
    <mergeCell ref="B6:E6"/>
    <mergeCell ref="D27:E27"/>
    <mergeCell ref="D123:E12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1:A122 A12 A26 A127 A132 A31:A12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26 A3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5 A128:A13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8" scale="69" fitToHeight="0" orientation="portrait" r:id="rId1"/>
  <headerFooter alignWithMargins="0">
    <oddFooter>&amp;LCE Expense Disclosure Workbook 2018&amp;RWorksheet - Travel</oddFooter>
  </headerFooter>
  <ignoredErrors>
    <ignoredError sqref="B13 B17:B18 B21 B36 B38:B39 B43 B64 B91 B101 B106:B107"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sign-off'!$A$23:$A$24</xm:f>
          </x14:formula1>
          <xm:sqref>B7:E7</xm:sqref>
        </x14:dataValidation>
        <x14:dataValidation type="decimal" operator="greaterThan" allowBlank="1" showInputMessage="1" showErrorMessage="1" error="This cell must contain a dollar figure" xr:uid="{00000000-0002-0000-0200-000004000000}">
          <x14:formula1>
            <xm:f>'Summary and sign-off'!$A$41</xm:f>
          </x14:formula1>
          <xm:sqref>B12:B26 B127:B132 B31:B122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D18" sqref="D18:E1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58" t="s">
        <v>55</v>
      </c>
      <c r="B1" s="158"/>
      <c r="C1" s="158"/>
      <c r="D1" s="158"/>
      <c r="E1" s="158"/>
    </row>
    <row r="2" spans="1:6" ht="21" customHeight="1" x14ac:dyDescent="0.2">
      <c r="A2" s="3" t="s">
        <v>56</v>
      </c>
      <c r="B2" s="156" t="str">
        <f>'Summary and sign-off'!B2:F2</f>
        <v>Department of Corrections</v>
      </c>
      <c r="C2" s="156"/>
      <c r="D2" s="156"/>
      <c r="E2" s="156"/>
    </row>
    <row r="3" spans="1:6" ht="31.5" x14ac:dyDescent="0.2">
      <c r="A3" s="3" t="s">
        <v>57</v>
      </c>
      <c r="B3" s="156" t="str">
        <f>'Summary and sign-off'!B3:F3</f>
        <v>Jeremy Lightfoot</v>
      </c>
      <c r="C3" s="156"/>
      <c r="D3" s="156"/>
      <c r="E3" s="156"/>
    </row>
    <row r="4" spans="1:6" ht="21" customHeight="1" x14ac:dyDescent="0.2">
      <c r="A4" s="3" t="s">
        <v>58</v>
      </c>
      <c r="B4" s="156">
        <f>'Summary and sign-off'!B4:F4</f>
        <v>44743</v>
      </c>
      <c r="C4" s="156"/>
      <c r="D4" s="156"/>
      <c r="E4" s="156"/>
    </row>
    <row r="5" spans="1:6" ht="21" customHeight="1" x14ac:dyDescent="0.2">
      <c r="A5" s="3" t="s">
        <v>59</v>
      </c>
      <c r="B5" s="156">
        <f>'Summary and sign-off'!B5:F5</f>
        <v>45107</v>
      </c>
      <c r="C5" s="156"/>
      <c r="D5" s="156"/>
      <c r="E5" s="156"/>
    </row>
    <row r="6" spans="1:6" ht="21" customHeight="1" x14ac:dyDescent="0.2">
      <c r="A6" s="3" t="s">
        <v>60</v>
      </c>
      <c r="B6" s="151" t="s">
        <v>26</v>
      </c>
      <c r="C6" s="151"/>
      <c r="D6" s="151"/>
      <c r="E6" s="151"/>
    </row>
    <row r="7" spans="1:6" ht="21" customHeight="1" x14ac:dyDescent="0.2">
      <c r="A7" s="3" t="s">
        <v>7</v>
      </c>
      <c r="B7" s="151" t="s">
        <v>29</v>
      </c>
      <c r="C7" s="151"/>
      <c r="D7" s="151"/>
      <c r="E7" s="151"/>
    </row>
    <row r="8" spans="1:6" ht="35.25" customHeight="1" x14ac:dyDescent="0.25">
      <c r="A8" s="167" t="s">
        <v>78</v>
      </c>
      <c r="B8" s="167"/>
      <c r="C8" s="168"/>
      <c r="D8" s="168"/>
      <c r="E8" s="168"/>
      <c r="F8" s="25"/>
    </row>
    <row r="9" spans="1:6" ht="35.25" customHeight="1" x14ac:dyDescent="0.25">
      <c r="A9" s="165" t="s">
        <v>79</v>
      </c>
      <c r="B9" s="166"/>
      <c r="C9" s="166"/>
      <c r="D9" s="166"/>
      <c r="E9" s="166"/>
      <c r="F9" s="25"/>
    </row>
    <row r="10" spans="1:6" ht="27" customHeight="1" x14ac:dyDescent="0.2">
      <c r="A10" s="23" t="s">
        <v>80</v>
      </c>
      <c r="B10" s="23" t="s">
        <v>13</v>
      </c>
      <c r="C10" s="23" t="s">
        <v>81</v>
      </c>
      <c r="D10" s="23" t="s">
        <v>82</v>
      </c>
      <c r="E10" s="23" t="s">
        <v>68</v>
      </c>
      <c r="F10" s="20"/>
    </row>
    <row r="11" spans="1:6" s="2" customFormat="1" x14ac:dyDescent="0.2">
      <c r="A11" s="102"/>
      <c r="B11" s="99"/>
      <c r="C11" s="103"/>
      <c r="D11" s="103"/>
      <c r="E11" s="104"/>
    </row>
    <row r="12" spans="1:6" s="2" customFormat="1" x14ac:dyDescent="0.2">
      <c r="A12" s="98"/>
      <c r="B12" s="99"/>
      <c r="C12" s="103" t="s">
        <v>164</v>
      </c>
      <c r="D12" s="103"/>
      <c r="E12" s="104"/>
    </row>
    <row r="13" spans="1:6" s="2" customFormat="1" x14ac:dyDescent="0.2">
      <c r="A13" s="98"/>
      <c r="B13" s="99"/>
      <c r="C13" s="103"/>
      <c r="D13" s="103"/>
      <c r="E13" s="104"/>
    </row>
    <row r="14" spans="1:6" s="2" customFormat="1" x14ac:dyDescent="0.2">
      <c r="A14" s="98"/>
      <c r="B14" s="99"/>
      <c r="C14" s="103"/>
      <c r="D14" s="103"/>
      <c r="E14" s="104"/>
    </row>
    <row r="15" spans="1:6" s="2" customFormat="1" x14ac:dyDescent="0.2">
      <c r="A15" s="98"/>
      <c r="B15" s="99"/>
      <c r="C15" s="103"/>
      <c r="D15" s="103"/>
      <c r="E15" s="104"/>
    </row>
    <row r="16" spans="1:6" s="2" customFormat="1" x14ac:dyDescent="0.2">
      <c r="A16" s="102"/>
      <c r="B16" s="99"/>
      <c r="C16" s="103"/>
      <c r="D16" s="103"/>
      <c r="E16" s="104"/>
    </row>
    <row r="17" spans="1:6" s="2" customFormat="1" ht="11.25" hidden="1" customHeight="1" x14ac:dyDescent="0.2">
      <c r="A17" s="80"/>
      <c r="B17" s="77"/>
      <c r="C17" s="81"/>
      <c r="D17" s="81"/>
      <c r="E17" s="82"/>
    </row>
    <row r="18" spans="1:6" ht="34.5" customHeight="1" x14ac:dyDescent="0.2">
      <c r="A18" s="37" t="s">
        <v>83</v>
      </c>
      <c r="B18" s="46">
        <f>SUM(B11:B17)</f>
        <v>0</v>
      </c>
      <c r="C18" s="52"/>
      <c r="D18" s="157"/>
      <c r="E18" s="157"/>
      <c r="F18" s="2"/>
    </row>
    <row r="19" spans="1:6" x14ac:dyDescent="0.2">
      <c r="A19" s="18"/>
      <c r="B19" s="17"/>
      <c r="C19" s="17"/>
      <c r="D19" s="17"/>
      <c r="E19" s="17"/>
    </row>
    <row r="20" spans="1:6" x14ac:dyDescent="0.2"/>
    <row r="21" spans="1:6" x14ac:dyDescent="0.2"/>
    <row r="22" spans="1:6" x14ac:dyDescent="0.2"/>
    <row r="23" spans="1:6" x14ac:dyDescent="0.2"/>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formatCells="0" insertRows="0" deleteRows="0"/>
  <mergeCells count="10">
    <mergeCell ref="D18:E18"/>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sign-off'!$A$23:$A$24</xm:f>
          </x14:formula1>
          <xm:sqref>B7:E7</xm:sqref>
        </x14:dataValidation>
        <x14:dataValidation type="decimal" operator="greaterThan" allowBlank="1" showInputMessage="1" showErrorMessage="1" error="This cell must contain a dollar figure" xr:uid="{00000000-0002-0000-0300-000004000000}">
          <x14:formula1>
            <xm:f>'Summary and sign-off'!$A$41</xm:f>
          </x14:formula1>
          <xm:sqref>B11:B17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12" sqref="B12"/>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58" t="s">
        <v>55</v>
      </c>
      <c r="B1" s="158"/>
      <c r="C1" s="158"/>
      <c r="D1" s="158"/>
      <c r="E1" s="158"/>
    </row>
    <row r="2" spans="1:6" ht="21" customHeight="1" x14ac:dyDescent="0.2">
      <c r="A2" s="3" t="s">
        <v>56</v>
      </c>
      <c r="B2" s="156" t="str">
        <f>'Summary and sign-off'!B2:F2</f>
        <v>Department of Corrections</v>
      </c>
      <c r="C2" s="156"/>
      <c r="D2" s="156"/>
      <c r="E2" s="156"/>
    </row>
    <row r="3" spans="1:6" ht="31.5" x14ac:dyDescent="0.2">
      <c r="A3" s="3" t="s">
        <v>84</v>
      </c>
      <c r="B3" s="156" t="str">
        <f>'Summary and sign-off'!B3:F3</f>
        <v>Jeremy Lightfoot</v>
      </c>
      <c r="C3" s="156"/>
      <c r="D3" s="156"/>
      <c r="E3" s="156"/>
    </row>
    <row r="4" spans="1:6" ht="21" customHeight="1" x14ac:dyDescent="0.2">
      <c r="A4" s="3" t="s">
        <v>58</v>
      </c>
      <c r="B4" s="156">
        <f>'Summary and sign-off'!B4:F4</f>
        <v>44743</v>
      </c>
      <c r="C4" s="156"/>
      <c r="D4" s="156"/>
      <c r="E4" s="156"/>
    </row>
    <row r="5" spans="1:6" ht="21" customHeight="1" x14ac:dyDescent="0.2">
      <c r="A5" s="3" t="s">
        <v>59</v>
      </c>
      <c r="B5" s="156">
        <f>'Summary and sign-off'!B5:F5</f>
        <v>45107</v>
      </c>
      <c r="C5" s="156"/>
      <c r="D5" s="156"/>
      <c r="E5" s="156"/>
    </row>
    <row r="6" spans="1:6" ht="21" customHeight="1" x14ac:dyDescent="0.2">
      <c r="A6" s="3" t="s">
        <v>60</v>
      </c>
      <c r="B6" s="151" t="s">
        <v>26</v>
      </c>
      <c r="C6" s="151"/>
      <c r="D6" s="151"/>
      <c r="E6" s="151"/>
      <c r="F6" s="22"/>
    </row>
    <row r="7" spans="1:6" ht="21" customHeight="1" x14ac:dyDescent="0.2">
      <c r="A7" s="3" t="s">
        <v>7</v>
      </c>
      <c r="B7" s="151" t="s">
        <v>29</v>
      </c>
      <c r="C7" s="151"/>
      <c r="D7" s="151"/>
      <c r="E7" s="151"/>
      <c r="F7" s="22"/>
    </row>
    <row r="8" spans="1:6" ht="35.25" customHeight="1" x14ac:dyDescent="0.2">
      <c r="A8" s="161" t="s">
        <v>85</v>
      </c>
      <c r="B8" s="161"/>
      <c r="C8" s="168"/>
      <c r="D8" s="168"/>
      <c r="E8" s="168"/>
    </row>
    <row r="9" spans="1:6" ht="35.25" customHeight="1" x14ac:dyDescent="0.2">
      <c r="A9" s="169" t="s">
        <v>86</v>
      </c>
      <c r="B9" s="170"/>
      <c r="C9" s="170"/>
      <c r="D9" s="170"/>
      <c r="E9" s="170"/>
    </row>
    <row r="10" spans="1:6" ht="27" customHeight="1" x14ac:dyDescent="0.2">
      <c r="A10" s="23" t="s">
        <v>64</v>
      </c>
      <c r="B10" s="23" t="s">
        <v>13</v>
      </c>
      <c r="C10" s="23" t="s">
        <v>87</v>
      </c>
      <c r="D10" s="23" t="s">
        <v>88</v>
      </c>
      <c r="E10" s="23" t="s">
        <v>68</v>
      </c>
      <c r="F10" s="20"/>
    </row>
    <row r="11" spans="1:6" s="2" customFormat="1" hidden="1" x14ac:dyDescent="0.2">
      <c r="A11" s="80"/>
      <c r="B11" s="77"/>
      <c r="C11" s="81"/>
      <c r="D11" s="81"/>
      <c r="E11" s="82"/>
    </row>
    <row r="12" spans="1:6" s="2" customFormat="1" x14ac:dyDescent="0.2">
      <c r="A12" s="98">
        <v>44954</v>
      </c>
      <c r="B12" s="99">
        <f>84.8+98.4</f>
        <v>183.2</v>
      </c>
      <c r="C12" s="103" t="s">
        <v>165</v>
      </c>
      <c r="D12" s="103" t="s">
        <v>166</v>
      </c>
      <c r="E12" s="104" t="s">
        <v>159</v>
      </c>
    </row>
    <row r="13" spans="1:6" s="2" customFormat="1" x14ac:dyDescent="0.2">
      <c r="A13" s="98">
        <v>44926</v>
      </c>
      <c r="B13" s="99">
        <v>264.35000000000002</v>
      </c>
      <c r="C13" s="103" t="s">
        <v>167</v>
      </c>
      <c r="D13" s="103"/>
      <c r="E13" s="104"/>
    </row>
    <row r="14" spans="1:6" s="2" customFormat="1" x14ac:dyDescent="0.2">
      <c r="A14" s="98">
        <v>45107</v>
      </c>
      <c r="B14" s="99">
        <v>496.46</v>
      </c>
      <c r="C14" s="103" t="s">
        <v>191</v>
      </c>
      <c r="D14" s="103"/>
      <c r="E14" s="104"/>
    </row>
    <row r="15" spans="1:6" s="2" customFormat="1" x14ac:dyDescent="0.2">
      <c r="A15" s="98"/>
      <c r="B15" s="99"/>
      <c r="C15" s="103"/>
      <c r="D15" s="103"/>
      <c r="E15" s="104"/>
    </row>
    <row r="16" spans="1:6" s="2" customFormat="1" x14ac:dyDescent="0.2">
      <c r="A16" s="98"/>
      <c r="B16" s="99"/>
      <c r="C16" s="103"/>
      <c r="D16" s="103"/>
      <c r="E16" s="104"/>
    </row>
    <row r="17" spans="1:5" s="2" customFormat="1" x14ac:dyDescent="0.2">
      <c r="A17" s="102"/>
      <c r="B17" s="99"/>
      <c r="C17" s="103"/>
      <c r="D17" s="103"/>
      <c r="E17" s="104"/>
    </row>
    <row r="18" spans="1:5" s="2" customFormat="1" hidden="1" x14ac:dyDescent="0.2">
      <c r="A18" s="80"/>
      <c r="B18" s="77"/>
      <c r="C18" s="81"/>
      <c r="D18" s="81"/>
      <c r="E18" s="82"/>
    </row>
    <row r="19" spans="1:5" ht="34.5" customHeight="1" x14ac:dyDescent="0.2">
      <c r="A19" s="37" t="s">
        <v>89</v>
      </c>
      <c r="B19" s="46">
        <f>SUM(B11:B18)</f>
        <v>944.01</v>
      </c>
      <c r="C19" s="52"/>
      <c r="D19" s="157"/>
      <c r="E19" s="157"/>
    </row>
    <row r="20" spans="1:5" ht="14.1" customHeight="1" x14ac:dyDescent="0.2">
      <c r="B20" s="17"/>
      <c r="C20" s="17"/>
      <c r="D20" s="17"/>
      <c r="E20" s="17"/>
    </row>
    <row r="21" spans="1:5" hidden="1" x14ac:dyDescent="0.2">
      <c r="A21" s="17"/>
      <c r="B21" s="17"/>
      <c r="C21" s="17"/>
      <c r="D21" s="17"/>
    </row>
    <row r="22" spans="1:5" ht="12.75" hidden="1" customHeight="1" x14ac:dyDescent="0.2"/>
    <row r="23" spans="1:5" hidden="1" x14ac:dyDescent="0.2">
      <c r="A23" s="17"/>
      <c r="B23" s="17"/>
      <c r="C23" s="17"/>
      <c r="D23" s="17"/>
      <c r="E23" s="17"/>
    </row>
    <row r="24" spans="1:5" hidden="1" x14ac:dyDescent="0.2">
      <c r="A24" s="17"/>
      <c r="B24" s="17"/>
      <c r="C24" s="17"/>
      <c r="D24" s="17"/>
      <c r="E24" s="17"/>
    </row>
    <row r="25" spans="1:5" hidden="1" x14ac:dyDescent="0.2">
      <c r="A25" s="17"/>
      <c r="B25" s="17"/>
      <c r="C25" s="17"/>
      <c r="D25" s="17"/>
      <c r="E25" s="17"/>
    </row>
    <row r="26" spans="1:5" hidden="1" x14ac:dyDescent="0.2">
      <c r="A26" s="17"/>
      <c r="B26" s="17"/>
      <c r="C26" s="17"/>
      <c r="D26" s="17"/>
      <c r="E26" s="17"/>
    </row>
    <row r="27" spans="1:5" hidden="1" x14ac:dyDescent="0.2">
      <c r="A27" s="17"/>
      <c r="B27" s="17"/>
      <c r="C27" s="17"/>
      <c r="D27" s="17"/>
      <c r="E27" s="17"/>
    </row>
    <row r="28" spans="1:5" x14ac:dyDescent="0.2"/>
    <row r="29" spans="1:5" x14ac:dyDescent="0.2"/>
    <row r="30" spans="1:5" x14ac:dyDescent="0.2"/>
    <row r="31" spans="1:5" x14ac:dyDescent="0.2"/>
    <row r="32" spans="1:5" x14ac:dyDescent="0.2"/>
    <row r="33" x14ac:dyDescent="0.2"/>
    <row r="34" x14ac:dyDescent="0.2"/>
    <row r="35" x14ac:dyDescent="0.2"/>
    <row r="36" x14ac:dyDescent="0.2"/>
    <row r="37" x14ac:dyDescent="0.2"/>
    <row r="38" x14ac:dyDescent="0.2"/>
    <row r="39" x14ac:dyDescent="0.2"/>
  </sheetData>
  <sheetProtection formatCells="0" insertRows="0" deleteRows="0"/>
  <mergeCells count="10">
    <mergeCell ref="D19:E1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ignoredErrors>
    <ignoredError sqref="B12"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sign-off'!$A$23:$A$24</xm:f>
          </x14:formula1>
          <xm:sqref>B7:E7</xm:sqref>
        </x14:dataValidation>
        <x14:dataValidation type="decimal" operator="greaterThan" allowBlank="1" showInputMessage="1" showErrorMessage="1" error="This cell must contain a dollar figure" xr:uid="{00000000-0002-0000-0400-000004000000}">
          <x14:formula1>
            <xm:f>'Summary and sign-off'!$A$41</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3"/>
  <sheetViews>
    <sheetView zoomScaleNormal="100" workbookViewId="0">
      <selection activeCell="B13" sqref="B13"/>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58" t="s">
        <v>90</v>
      </c>
      <c r="B1" s="158"/>
      <c r="C1" s="158"/>
      <c r="D1" s="158"/>
      <c r="E1" s="158"/>
      <c r="F1" s="158"/>
    </row>
    <row r="2" spans="1:6" ht="21" customHeight="1" x14ac:dyDescent="0.2">
      <c r="A2" s="3" t="s">
        <v>56</v>
      </c>
      <c r="B2" s="156" t="str">
        <f>'Summary and sign-off'!B2:F2</f>
        <v>Department of Corrections</v>
      </c>
      <c r="C2" s="156"/>
      <c r="D2" s="156"/>
      <c r="E2" s="156"/>
      <c r="F2" s="156"/>
    </row>
    <row r="3" spans="1:6" ht="31.5" x14ac:dyDescent="0.2">
      <c r="A3" s="3" t="s">
        <v>57</v>
      </c>
      <c r="B3" s="156" t="str">
        <f>'Summary and sign-off'!B3:F3</f>
        <v>Jeremy Lightfoot</v>
      </c>
      <c r="C3" s="156"/>
      <c r="D3" s="156"/>
      <c r="E3" s="156"/>
      <c r="F3" s="156"/>
    </row>
    <row r="4" spans="1:6" ht="21" customHeight="1" x14ac:dyDescent="0.2">
      <c r="A4" s="3" t="s">
        <v>58</v>
      </c>
      <c r="B4" s="156">
        <f>'Summary and sign-off'!B4:F4</f>
        <v>44743</v>
      </c>
      <c r="C4" s="156"/>
      <c r="D4" s="156"/>
      <c r="E4" s="156"/>
      <c r="F4" s="156"/>
    </row>
    <row r="5" spans="1:6" ht="21" customHeight="1" x14ac:dyDescent="0.2">
      <c r="A5" s="3" t="s">
        <v>59</v>
      </c>
      <c r="B5" s="156">
        <f>'Summary and sign-off'!B5:F5</f>
        <v>45107</v>
      </c>
      <c r="C5" s="156"/>
      <c r="D5" s="156"/>
      <c r="E5" s="156"/>
      <c r="F5" s="156"/>
    </row>
    <row r="6" spans="1:6" ht="21" customHeight="1" x14ac:dyDescent="0.2">
      <c r="A6" s="3" t="s">
        <v>91</v>
      </c>
      <c r="B6" s="151" t="s">
        <v>26</v>
      </c>
      <c r="C6" s="151"/>
      <c r="D6" s="151"/>
      <c r="E6" s="151"/>
      <c r="F6" s="151"/>
    </row>
    <row r="7" spans="1:6" ht="21" customHeight="1" x14ac:dyDescent="0.2">
      <c r="A7" s="3" t="s">
        <v>7</v>
      </c>
      <c r="B7" s="151" t="s">
        <v>29</v>
      </c>
      <c r="C7" s="151"/>
      <c r="D7" s="151"/>
      <c r="E7" s="151"/>
      <c r="F7" s="151"/>
    </row>
    <row r="8" spans="1:6" ht="36" customHeight="1" x14ac:dyDescent="0.2">
      <c r="A8" s="161" t="s">
        <v>92</v>
      </c>
      <c r="B8" s="161"/>
      <c r="C8" s="161"/>
      <c r="D8" s="161"/>
      <c r="E8" s="161"/>
      <c r="F8" s="161"/>
    </row>
    <row r="9" spans="1:6" ht="36" customHeight="1" x14ac:dyDescent="0.2">
      <c r="A9" s="169" t="s">
        <v>93</v>
      </c>
      <c r="B9" s="170"/>
      <c r="C9" s="170"/>
      <c r="D9" s="170"/>
      <c r="E9" s="170"/>
      <c r="F9" s="170"/>
    </row>
    <row r="10" spans="1:6" ht="39" customHeight="1" x14ac:dyDescent="0.2">
      <c r="A10" s="23" t="s">
        <v>64</v>
      </c>
      <c r="B10" s="93" t="s">
        <v>94</v>
      </c>
      <c r="C10" s="93" t="s">
        <v>95</v>
      </c>
      <c r="D10" s="93" t="s">
        <v>96</v>
      </c>
      <c r="E10" s="93" t="s">
        <v>97</v>
      </c>
      <c r="F10" s="93" t="s">
        <v>98</v>
      </c>
    </row>
    <row r="11" spans="1:6" s="2" customFormat="1" x14ac:dyDescent="0.2">
      <c r="A11" s="98"/>
      <c r="B11" s="103"/>
      <c r="C11" s="106"/>
      <c r="D11" s="103"/>
      <c r="E11" s="107"/>
      <c r="F11" s="104"/>
    </row>
    <row r="12" spans="1:6" s="2" customFormat="1" x14ac:dyDescent="0.2">
      <c r="A12" s="98"/>
      <c r="B12" s="105"/>
      <c r="C12" s="106"/>
      <c r="D12" s="105"/>
      <c r="E12" s="107"/>
      <c r="F12" s="108"/>
    </row>
    <row r="13" spans="1:6" s="2" customFormat="1" x14ac:dyDescent="0.2">
      <c r="A13" s="98"/>
      <c r="B13" s="105" t="s">
        <v>164</v>
      </c>
      <c r="C13" s="106"/>
      <c r="D13" s="105"/>
      <c r="E13" s="107"/>
      <c r="F13" s="108"/>
    </row>
    <row r="14" spans="1:6" s="2" customFormat="1" x14ac:dyDescent="0.2">
      <c r="A14" s="98"/>
      <c r="B14" s="105"/>
      <c r="C14" s="106"/>
      <c r="D14" s="105"/>
      <c r="E14" s="107"/>
      <c r="F14" s="108"/>
    </row>
    <row r="15" spans="1:6" s="2" customFormat="1" x14ac:dyDescent="0.2">
      <c r="A15" s="98"/>
      <c r="B15" s="105"/>
      <c r="C15" s="106"/>
      <c r="D15" s="105"/>
      <c r="E15" s="107"/>
      <c r="F15" s="108"/>
    </row>
    <row r="16" spans="1:6" s="2" customFormat="1" hidden="1" x14ac:dyDescent="0.2">
      <c r="A16" s="76"/>
      <c r="B16" s="81"/>
      <c r="C16" s="83"/>
      <c r="D16" s="81"/>
      <c r="E16" s="84"/>
      <c r="F16" s="82"/>
    </row>
    <row r="17" spans="1:7" ht="34.5" customHeight="1" x14ac:dyDescent="0.2">
      <c r="A17" s="94" t="s">
        <v>99</v>
      </c>
      <c r="B17" s="95" t="s">
        <v>100</v>
      </c>
      <c r="C17" s="96">
        <f>C18+C19</f>
        <v>0</v>
      </c>
      <c r="D17" s="97"/>
      <c r="E17" s="157"/>
      <c r="F17" s="157"/>
      <c r="G17" s="2"/>
    </row>
    <row r="18" spans="1:7" ht="25.5" customHeight="1" x14ac:dyDescent="0.25">
      <c r="A18" s="38"/>
      <c r="B18" s="39" t="s">
        <v>42</v>
      </c>
      <c r="C18" s="40">
        <f>COUNTIF(C11:C16,'Summary and sign-off'!A39)</f>
        <v>0</v>
      </c>
      <c r="D18" s="14"/>
      <c r="E18" s="15"/>
      <c r="F18" s="16"/>
    </row>
    <row r="19" spans="1:7" ht="25.5" customHeight="1" x14ac:dyDescent="0.25">
      <c r="A19" s="38"/>
      <c r="B19" s="39" t="s">
        <v>43</v>
      </c>
      <c r="C19" s="40">
        <f>COUNTIF(C11:C16,'Summary and sign-off'!A40)</f>
        <v>0</v>
      </c>
      <c r="D19" s="14"/>
      <c r="E19" s="15"/>
      <c r="F19" s="16"/>
    </row>
    <row r="20" spans="1:7" x14ac:dyDescent="0.2">
      <c r="A20" s="17"/>
      <c r="B20" s="18"/>
      <c r="C20" s="17"/>
      <c r="D20" s="19"/>
      <c r="E20" s="19"/>
      <c r="F20" s="17"/>
    </row>
    <row r="21" spans="1:7" ht="12.75" customHeight="1" x14ac:dyDescent="0.2">
      <c r="A21" s="20"/>
      <c r="B21" s="20"/>
      <c r="C21" s="21"/>
      <c r="D21" s="21"/>
      <c r="E21" s="21"/>
      <c r="F21" s="21"/>
    </row>
    <row r="22" spans="1:7" ht="12.75" hidden="1" customHeight="1" x14ac:dyDescent="0.2">
      <c r="A22" s="20"/>
      <c r="B22" s="20"/>
      <c r="C22" s="21"/>
      <c r="D22" s="21"/>
      <c r="E22" s="21"/>
      <c r="F22" s="21"/>
    </row>
    <row r="23" spans="1:7" x14ac:dyDescent="0.2"/>
    <row r="24" spans="1:7" x14ac:dyDescent="0.2"/>
    <row r="25" spans="1:7" hidden="1" x14ac:dyDescent="0.2">
      <c r="A25" s="18"/>
      <c r="B25" s="18"/>
      <c r="C25" s="18"/>
      <c r="D25" s="18"/>
      <c r="E25" s="18"/>
      <c r="F25" s="18"/>
    </row>
    <row r="26" spans="1:7" hidden="1" x14ac:dyDescent="0.2">
      <c r="A26" s="18"/>
      <c r="B26" s="18"/>
      <c r="C26" s="18"/>
      <c r="D26" s="18"/>
      <c r="E26" s="18"/>
      <c r="F26" s="18"/>
    </row>
    <row r="27" spans="1:7" hidden="1" x14ac:dyDescent="0.2">
      <c r="A27" s="18"/>
      <c r="B27" s="18"/>
      <c r="C27" s="18"/>
      <c r="D27" s="18"/>
      <c r="E27" s="18"/>
      <c r="F27" s="18"/>
    </row>
    <row r="28" spans="1:7" hidden="1" x14ac:dyDescent="0.2">
      <c r="A28" s="18"/>
      <c r="B28" s="18"/>
      <c r="C28" s="18"/>
      <c r="D28" s="18"/>
      <c r="E28" s="18"/>
      <c r="F28" s="18"/>
    </row>
    <row r="29" spans="1:7" hidden="1" x14ac:dyDescent="0.2">
      <c r="A29" s="18"/>
      <c r="B29" s="18"/>
      <c r="C29" s="18"/>
      <c r="D29" s="18"/>
      <c r="E29" s="18"/>
      <c r="F29" s="18"/>
    </row>
    <row r="30" spans="1:7" x14ac:dyDescent="0.2"/>
    <row r="31" spans="1:7" x14ac:dyDescent="0.2"/>
    <row r="32" spans="1:7"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sheetData>
  <sheetProtection formatCells="0" insertRows="0" deleteRows="0"/>
  <dataConsolidate/>
  <mergeCells count="10">
    <mergeCell ref="E17:F1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sign-off'!$A$21:$A$22</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sign-off'!$A$23:$A$24</xm:f>
          </x14:formula1>
          <xm:sqref>B7:F7</xm:sqref>
        </x14:dataValidation>
        <x14:dataValidation type="list" allowBlank="1" showInputMessage="1" showErrorMessage="1" error="Use the drop down list (at the right of the cell)" xr:uid="{00000000-0002-0000-0500-000002000000}">
          <x14:formula1>
            <xm:f>'Summary and sign-off'!$A$39:$A$40</xm:f>
          </x14:formula1>
          <xm:sqref>C11:C16</xm:sqref>
        </x14:dataValidation>
        <x14:dataValidation type="list" errorStyle="information" operator="greaterThan" allowBlank="1" showInputMessage="1" prompt="Provide specific $ value if possible" xr:uid="{00000000-0002-0000-0500-000003000000}">
          <x14:formula1>
            <xm:f>'Summary and sign-off'!$A$33:$A$38</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FISHER, Robyn (WELLHO)</cp:lastModifiedBy>
  <cp:revision/>
  <cp:lastPrinted>2023-07-26T04:57:36Z</cp:lastPrinted>
  <dcterms:created xsi:type="dcterms:W3CDTF">2010-10-17T20:59:02Z</dcterms:created>
  <dcterms:modified xsi:type="dcterms:W3CDTF">2023-07-31T00:31:00Z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