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ELLUSLA\Downloads\"/>
    </mc:Choice>
  </mc:AlternateContent>
  <xr:revisionPtr revIDLastSave="0" documentId="13_ncr:1_{A0FC8ADD-0901-4AC0-98E2-3F85E4C7B299}" xr6:coauthVersionLast="47" xr6:coauthVersionMax="47" xr10:uidLastSave="{00000000-0000-0000-0000-000000000000}"/>
  <bookViews>
    <workbookView xWindow="-120" yWindow="-120" windowWidth="29040" windowHeight="15720" activeTab="2" xr2:uid="{AC05EA32-63E0-4A1D-9CB9-CAEB66465E8D}"/>
  </bookViews>
  <sheets>
    <sheet name="PC.01 Complaints" sheetId="1" r:id="rId1"/>
    <sheet name="IR.07 Allegations Against Staff" sheetId="3" r:id="rId2"/>
    <sheet name="Probation Complaints" sheetId="4" r:id="rId3"/>
    <sheet name="PECCS Complaints" sheetId="5" r:id="rId4"/>
  </sheets>
  <definedNames>
    <definedName name="ExternalData_1" localSheetId="0" hidden="1">'PC.01 Complaints'!$A$12:$G$30</definedName>
    <definedName name="ExternalData_1" localSheetId="3" hidden="1">'PECCS Complaints'!$A$5:$G$7</definedName>
    <definedName name="ExternalData_2" localSheetId="1" hidden="1">'IR.07 Allegations Against Staff'!$A$11:$G$21</definedName>
    <definedName name="ExternalData_2" localSheetId="0" hidden="1">'PC.01 Complaints'!$A$34:$G$52</definedName>
    <definedName name="ExternalData_3" localSheetId="1" hidden="1">'IR.07 Allegations Against Staff'!$A$5:$G$8</definedName>
    <definedName name="ExternalData_3" localSheetId="0" hidden="1">'PC.01 Complaints'!$A$7:$G$9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 l="1"/>
  <c r="B20" i="4"/>
  <c r="B22" i="3"/>
  <c r="B53" i="1"/>
  <c r="C53" i="1"/>
  <c r="D53" i="1"/>
  <c r="E53" i="1"/>
  <c r="F53" i="1"/>
  <c r="G53" i="1"/>
  <c r="B31" i="1"/>
  <c r="C31" i="1"/>
  <c r="D31" i="1"/>
  <c r="E31" i="1"/>
  <c r="F31" i="1"/>
  <c r="G31" i="1"/>
  <c r="C22" i="3"/>
  <c r="D22" i="3"/>
  <c r="E22" i="3"/>
  <c r="F22" i="3"/>
  <c r="G22" i="3"/>
  <c r="C8" i="5"/>
  <c r="D8" i="5"/>
  <c r="E8" i="5"/>
  <c r="F8" i="5"/>
  <c r="G8" i="5"/>
  <c r="C20" i="4"/>
  <c r="D20" i="4"/>
  <c r="E20" i="4"/>
  <c r="F20" i="4"/>
  <c r="G20" i="4"/>
</calcChain>
</file>

<file path=xl/sharedStrings.xml><?xml version="1.0" encoding="utf-8"?>
<sst xmlns="http://schemas.openxmlformats.org/spreadsheetml/2006/main" count="159" uniqueCount="119">
  <si>
    <t>PC.01 Prison Complaints</t>
  </si>
  <si>
    <t>PC.01 complaints about prisons can be made in confidence to unit staff or directly to prison management. Where possible, we try to resolve complaints at the lowest appropriate level. Generally, this means corrections officers are the first to receive a complaint and will attempt to resolve it informally.</t>
  </si>
  <si>
    <t xml:space="preserve">If a resolution cannot be achieved at this level, a person in prison can submit a formal complaint through the PC.01 process. </t>
  </si>
  <si>
    <t>Find out more about the PC.01 process.</t>
  </si>
  <si>
    <t>PC.01 complaints opened and closed by financial year</t>
  </si>
  <si>
    <t>PC.01 complaints by category</t>
  </si>
  <si>
    <t>Category</t>
  </si>
  <si>
    <t>COMMUNICATIONS</t>
  </si>
  <si>
    <t>FOOD SERVICES</t>
  </si>
  <si>
    <t>HEALTH SERVICES</t>
  </si>
  <si>
    <t>MISCONDUCT</t>
  </si>
  <si>
    <t>OTHER</t>
  </si>
  <si>
    <t>PERSONAL AND OFFICIAL VISITORS</t>
  </si>
  <si>
    <t>PRISON CONDITIONS</t>
  </si>
  <si>
    <t>PRISON WORK AND PAY</t>
  </si>
  <si>
    <t>PRISONER MANAGEMENT</t>
  </si>
  <si>
    <t>PRISONER PROPERTY</t>
  </si>
  <si>
    <t>PRISONER REQUESTS</t>
  </si>
  <si>
    <t>PRISONER WELFARE</t>
  </si>
  <si>
    <t>RECREATION, EXERCISE AND SPORT</t>
  </si>
  <si>
    <t>SECURITY CLASSIFICATION</t>
  </si>
  <si>
    <t>SENTENCE MANAGEMENT</t>
  </si>
  <si>
    <t>STAFF CONDUCT AND ATTITUDE</t>
  </si>
  <si>
    <t>TEMPORARY RELEASE AND TEMPORARY REMOVAL</t>
  </si>
  <si>
    <t>TRANSFERS &amp; MOVEMENTS</t>
  </si>
  <si>
    <t>Total</t>
  </si>
  <si>
    <t>PC.01 complaints by site</t>
  </si>
  <si>
    <t>Prison Name</t>
  </si>
  <si>
    <t>AROHATA PRISON</t>
  </si>
  <si>
    <t>ARWCF</t>
  </si>
  <si>
    <t>ASCF</t>
  </si>
  <si>
    <t>AUCKLAND PRISON</t>
  </si>
  <si>
    <t>CHRISTCHURCH PRISON</t>
  </si>
  <si>
    <t>CHRISTCHURCH WOMENS</t>
  </si>
  <si>
    <t>HAWKES BAY PRISON</t>
  </si>
  <si>
    <t>INVERCARGILL PRISON</t>
  </si>
  <si>
    <t>MANAWATU PRISON</t>
  </si>
  <si>
    <t>MECF</t>
  </si>
  <si>
    <t>NRCF</t>
  </si>
  <si>
    <t>OCF</t>
  </si>
  <si>
    <t>RIMUTAKA PRISON</t>
  </si>
  <si>
    <t>ROLLESTON PRISON</t>
  </si>
  <si>
    <t>SHCF</t>
  </si>
  <si>
    <t>TONGARIRO PRISON</t>
  </si>
  <si>
    <t>WAIKERIA PRISON</t>
  </si>
  <si>
    <t>WHANGANUI PRISON</t>
  </si>
  <si>
    <t>Grand Total</t>
  </si>
  <si>
    <t>Notes</t>
  </si>
  <si>
    <t>(2) Financial year based on complaint creation date.</t>
  </si>
  <si>
    <t>(3) Financial year based on complaint closed date. Complaints can cover multiple financial years (e.g. be received in one financial year but closed in another).</t>
  </si>
  <si>
    <t>IR.07 Allegations Against Staff</t>
  </si>
  <si>
    <t>IR.07 Allegations Against Staff can be submitted via the prisoner kiosk or on a paper form. Note the data below does not include data for Auckland South Corrections Facility (ASCF), as ASCF has its own process for managing allegations against staff.</t>
  </si>
  <si>
    <t>IR.07 Complaints Opened and Closed by Financial Year</t>
  </si>
  <si>
    <t>IR.07 Complaints by Category</t>
  </si>
  <si>
    <t>Assault - sexual</t>
  </si>
  <si>
    <t>Assault - serious</t>
  </si>
  <si>
    <t>Assault - non-serious</t>
  </si>
  <si>
    <t>Assault - no injury</t>
  </si>
  <si>
    <t>Verbal abuse/threats/attitude</t>
  </si>
  <si>
    <t>Inappropriate behaviour</t>
  </si>
  <si>
    <t>Contraband</t>
  </si>
  <si>
    <t>Not performing duties</t>
  </si>
  <si>
    <t>Other Misconduct</t>
  </si>
  <si>
    <t>Community Probation Complaints</t>
  </si>
  <si>
    <t>Complaints about Community Corrections can be made in confidence to a Community Corrections staff member. Where possible, we try to resolve complaints at the lowest appropriate level. Generally, this means probation officers are the first to receive a complaint and will attempt to resolve it informally. If a complaint cannot be resolved at this level, a formal complaint can be made. A formal complaint will be passed to a community district manager. They will investigate a complaint and may involve other staff or more senior management if necessary.</t>
  </si>
  <si>
    <t>Case Management</t>
  </si>
  <si>
    <t>Community Work</t>
  </si>
  <si>
    <t>Complaint about info request [INACTIVE]</t>
  </si>
  <si>
    <t>Complaint about official or general request for information (4)</t>
  </si>
  <si>
    <t>Complaints Process</t>
  </si>
  <si>
    <t>Court/sentencing [INACTIVE]</t>
  </si>
  <si>
    <t>Other</t>
  </si>
  <si>
    <t>Personal &amp; Official Visitors</t>
  </si>
  <si>
    <t>Prisoner Communications</t>
  </si>
  <si>
    <t>Public Contact [INACTIVE]</t>
  </si>
  <si>
    <t>Reports</t>
  </si>
  <si>
    <t>Sentence/Order Enforcement</t>
  </si>
  <si>
    <t>Sentence/Order Management</t>
  </si>
  <si>
    <t>Staff Conduct &amp; Attitude</t>
  </si>
  <si>
    <t>Transfers</t>
  </si>
  <si>
    <t>Notes:</t>
  </si>
  <si>
    <t>(2) The 2023/24 data reports some changes in category compared to previous datasets, this is due to the transition to Resolve and some realignment of categories.</t>
  </si>
  <si>
    <t>(4) This category replaced the categories 'Complaint about info request' and 'OIA/Privacy Act/General request for information' at the start of 2024/25. Other inactive categories existed in previous reporting but are not active in Resolve.</t>
  </si>
  <si>
    <t>(5) Corrections' ability to provide centrally collated statistics on Community Probation complaints is currently limited, but statistics are provided to the best of our ability.</t>
  </si>
  <si>
    <t>Prison Escort and Court Custodial Services (PECCS) Complaints</t>
  </si>
  <si>
    <t>First Security is contracted by Corrections to provide Prison Escort and Court Custodial Services. The number of complaints received about the PECCS are outlined below. </t>
  </si>
  <si>
    <t>The statistics are also reported in our Annual Reports.</t>
  </si>
  <si>
    <t>Sub category one - Complaints by members of the public about security officer’s driving</t>
  </si>
  <si>
    <t>Sub category two - Complaint by a prisoner in relation to security officers employed by the contractor.</t>
  </si>
  <si>
    <t>Status</t>
  </si>
  <si>
    <t>2022/23</t>
  </si>
  <si>
    <t>2023/24</t>
  </si>
  <si>
    <t>2021/22</t>
  </si>
  <si>
    <t>2024/25</t>
  </si>
  <si>
    <t>2023/24 (2)</t>
  </si>
  <si>
    <t>2025/26 (2)</t>
  </si>
  <si>
    <t>Allegations</t>
  </si>
  <si>
    <t>IR.07 - Number of Complaints Closed</t>
  </si>
  <si>
    <t>IR.07 - Number of Complaints Currently Open (1)</t>
  </si>
  <si>
    <t>IR.07 - Number of Complaints Received</t>
  </si>
  <si>
    <t>2022/23 (3)</t>
  </si>
  <si>
    <t>Totals</t>
  </si>
  <si>
    <t>PC.01 -- Number of Complaints Received (2)</t>
  </si>
  <si>
    <t>PC.01 -- Number of Complaints Closed (3)</t>
  </si>
  <si>
    <t>PECCS Complaint - Number of Complaints Received</t>
  </si>
  <si>
    <t>Not an IR.07 Allegation (5)</t>
  </si>
  <si>
    <t>(5) ‘Not an IR.07 Allegation’ is a new category allowing staff to record kiosk submissions that are clearly not IR.07 allegations (for example, health complaints)</t>
  </si>
  <si>
    <t>2026/27</t>
  </si>
  <si>
    <t>(1) Data extracted on 14 October 2026.</t>
  </si>
  <si>
    <t>(4) Data for the 2026/27 Financial Year is included up to the Q1 cut‑off date of 30 September 2026.</t>
  </si>
  <si>
    <t>(2) Data for the 2026/27 Financial Year is included up to the Q1 cut‑off date of 30 September 2026.</t>
  </si>
  <si>
    <t>(3) Data for the 2026/27 Financial Year is included up to the Q1 cut‑off date of 30 September 2026.</t>
  </si>
  <si>
    <t>(4) Historical IR.07 data has been updated using the current data extraction methodology. As a result, figures may differ from those published in reports prior to 2023/24</t>
  </si>
  <si>
    <t>2025/26</t>
  </si>
  <si>
    <t>2026/27 (4)</t>
  </si>
  <si>
    <t>2026/27 (2)</t>
  </si>
  <si>
    <t>2026/27 (3)</t>
  </si>
  <si>
    <t>(5) The increase in PC.01 complaints from 2022/23 appears to be a result of complaints being added to the prisoner kiosks.</t>
  </si>
  <si>
    <t xml:space="preserve">(3) The increase in IR.07 Allegations Against Staff in 2022/23 appears to be a result of prisoners being enabled to submit complaints directly into the system via the prison kiosks.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</si>
</sst>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b/>
      <sz val="11"/>
      <color theme="1"/>
      <name val="Calibri"/>
      <family val="2"/>
      <scheme val="minor"/>
    </font>
    <font>
      <b/>
      <sz val="11"/>
      <color rgb="FF000000"/>
      <name val="Calibri"/>
      <family val="2"/>
    </font>
    <font>
      <sz val="19.25"/>
      <color rgb="FF89357C"/>
      <name val="Arial"/>
      <family val="2"/>
    </font>
    <font>
      <u/>
      <sz val="11"/>
      <color theme="10"/>
      <name val="Calibri"/>
      <family val="2"/>
      <scheme val="minor"/>
    </font>
    <font>
      <sz val="11"/>
      <name val="Calibri"/>
      <family val="2"/>
      <scheme val="minor"/>
    </font>
    <font>
      <sz val="8"/>
      <name val="Calibri"/>
      <family val="2"/>
      <scheme val="minor"/>
    </font>
    <font>
      <sz val="11"/>
      <color theme="0"/>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top/>
      <bottom style="thin">
        <color indexed="64"/>
      </bottom>
      <diagonal/>
    </border>
  </borders>
  <cellStyleXfs count="3">
    <xf numFmtId="0" fontId="0" fillId="0" borderId="0"/>
    <xf numFmtId="0" fontId="4" fillId="0" borderId="0" applyNumberFormat="0" applyFill="0" applyBorder="0" applyAlignment="0" applyProtection="0"/>
    <xf numFmtId="43" fontId="8" fillId="0" borderId="0" applyFont="0" applyFill="0" applyBorder="0" applyAlignment="0" applyProtection="0"/>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1" fillId="0" borderId="0" xfId="0" applyFont="1"/>
    <xf numFmtId="0" fontId="1" fillId="0" borderId="0" xfId="0" applyFont="1" applyAlignment="1">
      <alignment horizontal="center"/>
    </xf>
    <xf numFmtId="0" fontId="2" fillId="0" borderId="1" xfId="0" applyFont="1" applyBorder="1" applyAlignment="1">
      <alignment vertical="center"/>
    </xf>
    <xf numFmtId="0" fontId="5" fillId="0" borderId="0" xfId="0" applyFont="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xf>
    <xf numFmtId="0" fontId="4" fillId="0" borderId="0" xfId="1" applyAlignment="1">
      <alignment horizontal="left"/>
    </xf>
    <xf numFmtId="0" fontId="5" fillId="0" borderId="0" xfId="0" applyFont="1"/>
    <xf numFmtId="164" fontId="0" fillId="0" borderId="0" xfId="2" applyNumberFormat="1" applyFont="1"/>
    <xf numFmtId="0" fontId="0" fillId="0" borderId="0" xfId="0" applyAlignment="1">
      <alignment horizontal="righ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xf>
    <xf numFmtId="0" fontId="4" fillId="0" borderId="0" xfId="1" applyAlignment="1">
      <alignment horizontal="left"/>
    </xf>
  </cellXfs>
  <cellStyles count="3">
    <cellStyle name="Comma" xfId="2" builtinId="3"/>
    <cellStyle name="Hyperlink" xfId="1" builtinId="8"/>
    <cellStyle name="Normal" xfId="0" builtinId="0"/>
  </cellStyles>
  <dxfs count="32">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numFmt numFmtId="0" formatCode="General"/>
    </dxf>
    <dxf>
      <alignment horizontal="right" vertical="center" textRotation="0" wrapText="0" indent="0" justifyLastLine="0" shrinkToFit="0" readingOrder="0"/>
    </dxf>
    <dxf>
      <alignment horizontal="center" vertical="center" textRotation="0" wrapText="0" indent="0" justifyLastLine="0" shrinkToFit="0" readingOrder="0"/>
    </dxf>
    <dxf>
      <font>
        <b val="0"/>
      </font>
    </dxf>
    <dxf>
      <numFmt numFmtId="0" formatCode="General"/>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numFmt numFmtId="0" formatCode="General"/>
    </dxf>
    <dxf>
      <font>
        <b val="0"/>
        <i val="0"/>
        <strike val="0"/>
        <condense val="0"/>
        <extend val="0"/>
        <outline val="0"/>
        <shadow val="0"/>
        <u val="none"/>
        <vertAlign val="baseline"/>
        <sz val="11"/>
        <color theme="0"/>
        <name val="Calibri"/>
        <family val="2"/>
        <scheme val="minor"/>
      </font>
      <alignment horizontal="left" vertical="center" textRotation="0" wrapText="1"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ont>
        <b/>
      </font>
      <numFmt numFmtId="0" formatCode="General"/>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164" formatCode="_-* #,##0_-;\-* #,##0_-;_-* &quot;-&quot;??_-;_-@_-"/>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34672D5-0D3D-4266-A280-003C25E602D1}" name="PC01_Categories" displayName="PC01_Categories" ref="A12:G31" totalsRowCount="1">
  <tableColumns count="7">
    <tableColumn id="1" xr3:uid="{1ED96955-85E0-40E9-817E-8DEFCCC10F56}" name="Category" totalsRowLabel="Total" dataDxfId="31"/>
    <tableColumn id="7" xr3:uid="{98A27610-72EA-4DD9-A9B9-5B5D5F00CB29}" name="2026/27 (4)" totalsRowFunction="sum" totalsRowDxfId="5" totalsRowCellStyle="Comma"/>
    <tableColumn id="2" xr3:uid="{D56EF9FC-A6C2-471A-AA46-7EE897E8FBB3}" name="2025/26" totalsRowFunction="custom" totalsRowDxfId="4" totalsRowCellStyle="Comma">
      <totalsRowFormula>SUM(PC01_Categories[2025/26])</totalsRowFormula>
    </tableColumn>
    <tableColumn id="3" xr3:uid="{2E9C4FA3-CBC7-4082-98CF-253F6BC4113C}" name="2024/25" totalsRowFunction="custom" totalsRowDxfId="3" totalsRowCellStyle="Comma">
      <totalsRowFormula>SUM(PC01_Categories[2024/25])</totalsRowFormula>
    </tableColumn>
    <tableColumn id="4" xr3:uid="{3952AAB6-12C7-4308-9911-40CE7B1FE33E}" name="2023/24" totalsRowFunction="custom" totalsRowDxfId="2" totalsRowCellStyle="Comma">
      <totalsRowFormula>SUM(PC01_Categories[2023/24])</totalsRowFormula>
    </tableColumn>
    <tableColumn id="5" xr3:uid="{7C59CD92-38BC-4B48-9918-1E1AC743DE8B}" name="2022/23" totalsRowFunction="custom" totalsRowDxfId="1" totalsRowCellStyle="Comma">
      <totalsRowFormula>SUM(PC01_Categories[2022/23])</totalsRowFormula>
    </tableColumn>
    <tableColumn id="6" xr3:uid="{FC156654-CC98-4093-9E66-8661C3204A63}" name="2021/22" totalsRowFunction="custom" totalsRowDxfId="0" totalsRowCellStyle="Comma">
      <totalsRowFormula>SUM(PC01_Categories[2021/22])</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03E7DBF-7FDD-4D33-9A8C-391C7078E1E9}" name="PC01_Sites" displayName="PC01_Sites" ref="A34:G53" totalsRowCount="1">
  <tableColumns count="7">
    <tableColumn id="1" xr3:uid="{3334E95D-B27B-486D-996B-1DF9F5746A0B}" name="Prison Name" totalsRowLabel="Grand Total" dataDxfId="30"/>
    <tableColumn id="7" xr3:uid="{9B48E6F1-4399-4A81-A353-1159DE17D8B4}" name="2026/27 (4)" totalsRowFunction="sum" totalsRowDxfId="29" totalsRowCellStyle="Comma"/>
    <tableColumn id="2" xr3:uid="{07B00005-5814-4259-BECE-E88BB94C0CFF}" name="2025/26" totalsRowFunction="sum" totalsRowDxfId="28" totalsRowCellStyle="Comma"/>
    <tableColumn id="3" xr3:uid="{D6BAD641-F7EB-41FA-982A-AB13B0BA6F90}" name="2024/25" totalsRowFunction="sum" totalsRowDxfId="27" totalsRowCellStyle="Comma"/>
    <tableColumn id="4" xr3:uid="{C399CEAD-6AC3-4D16-8D79-444C09237069}" name="2023/24" totalsRowFunction="sum" totalsRowDxfId="26" totalsRowCellStyle="Comma"/>
    <tableColumn id="5" xr3:uid="{C7CF44E7-523A-4B4E-B83E-F1494BC3CB4D}" name="2022/23" totalsRowFunction="sum" totalsRowDxfId="25" totalsRowCellStyle="Comma"/>
    <tableColumn id="6" xr3:uid="{F3C6CA58-9DC6-4069-BC7C-C13C0887E31B}" name="2021/22" totalsRowFunction="sum" totalsRowDxfId="24" totalsRow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B008C2-3FB5-43BD-85C0-5FF11B51C46A}" name="PC01_Totals" displayName="PC01_Totals" ref="A7:G9" totalsRowShown="0" headerRowDxfId="23">
  <tableColumns count="7">
    <tableColumn id="1" xr3:uid="{1DE81BC0-BCA3-4A1F-9D4A-6D2BA91DFEA2}" name="Totals" dataDxfId="22"/>
    <tableColumn id="7" xr3:uid="{FDA92AFE-97DA-49A8-AF55-E9F4BE2C396A}" name="2026/27 (4)" dataDxfId="21" dataCellStyle="Comma"/>
    <tableColumn id="2" xr3:uid="{52BFFDA0-8E20-4FF2-A316-5085B3887492}" name="2025/26" dataDxfId="20" dataCellStyle="Comma"/>
    <tableColumn id="3" xr3:uid="{AFA499C6-41DE-4194-92A2-322D2CB21CF1}" name="2024/25" dataDxfId="19" dataCellStyle="Comma"/>
    <tableColumn id="4" xr3:uid="{BBF474F5-A9D5-4258-AB41-6ED659479AD8}" name="2023/24" dataDxfId="18" dataCellStyle="Comma"/>
    <tableColumn id="5" xr3:uid="{62898210-3D2A-4069-B380-F3F402BD7777}" name="2022/23" dataDxfId="17" dataCellStyle="Comma"/>
    <tableColumn id="6" xr3:uid="{3E4C9AE6-A083-47E0-8679-673A170BCB39}" name="2021/22" dataDxfId="16" dataCellStyle="Comma"/>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86DFCB6-7459-4705-AFD9-D5907A75649E}" name="IR07_Categories" displayName="IR07_Categories" ref="A11:G22" totalsRowCount="1" headerRowDxfId="15">
  <tableColumns count="7">
    <tableColumn id="1" xr3:uid="{B2001A06-98B2-4158-8D4B-AF5E67C12CC1}" name="Allegations" totalsRowLabel="Grand Total" dataDxfId="14"/>
    <tableColumn id="7" xr3:uid="{B2807922-F30A-4F73-A8F4-2CE3CBD77AD9}" name="2026/27 (2)" totalsRowFunction="sum"/>
    <tableColumn id="2" xr3:uid="{AB5522CC-93AA-4BC0-BE6E-A466105EDA26}" name="2025/26" totalsRowFunction="sum"/>
    <tableColumn id="3" xr3:uid="{F57647A6-3175-4194-BC90-5213ED047A50}" name="2024/25" totalsRowFunction="sum"/>
    <tableColumn id="4" xr3:uid="{2195548F-3087-4803-91A3-89F1A9E543E4}" name="2023/24" totalsRowFunction="sum"/>
    <tableColumn id="5" xr3:uid="{8D9A5CAC-66A7-42E1-9DAC-398973C052C6}" name="2022/23" totalsRowFunction="sum"/>
    <tableColumn id="6" xr3:uid="{053C2FCC-F302-4E86-826B-BE44DBE6EDF7}" name="2021/22" totalsRowFunction="sum"/>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6B09BA-31E6-40C6-88B8-63D6EB5043C1}" name="IR07_Total" displayName="IR07_Total" ref="A5:G8" totalsRowShown="0">
  <tableColumns count="7">
    <tableColumn id="1" xr3:uid="{EA0241D2-57ED-4C3F-AD85-A1CCD27C9E20}" name="Status" dataDxfId="13"/>
    <tableColumn id="2" xr3:uid="{789B5E2F-2BAE-4EA9-82D5-89C8DAC5EFFE}" name="2026/27 (2)" dataDxfId="12"/>
    <tableColumn id="3" xr3:uid="{587ADA7C-1464-47A9-887A-3CC2D0FCDC66}" name="2025/26" dataDxfId="11"/>
    <tableColumn id="4" xr3:uid="{A3526DA6-19E3-4C81-9EB5-ABAD1216C97D}" name="2024/25"/>
    <tableColumn id="5" xr3:uid="{3413F3D3-8280-4045-A6F8-F1690ED77BE2}" name="2023/24"/>
    <tableColumn id="6" xr3:uid="{3F4B4D1E-D1D3-4D01-8E7B-31E0BB8243EC}" name="2022/23 (3)"/>
    <tableColumn id="7" xr3:uid="{8DE4BAA1-1BA6-4DBA-ACD7-52CA32270104}" name="2021/2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95F8560-DFE5-41D6-9A05-B60B42CB6014}" name="Probation_Complaints" displayName="Probation_Complaints" ref="A4:G20" totalsRowCount="1">
  <tableColumns count="7">
    <tableColumn id="1" xr3:uid="{CAB42B1C-BD6C-4EA8-B596-BF0795109D2F}" name="Category" totalsRowLabel="Grand Total" dataDxfId="10"/>
    <tableColumn id="2" xr3:uid="{AEC7B481-CDCC-4EF3-AA5E-2C65556D997E}" name="2026/27 (3)" totalsRowFunction="sum"/>
    <tableColumn id="8" xr3:uid="{FFA32807-16C9-4182-9568-6CA309CFFB6E}" name="2025/26" totalsRowFunction="sum"/>
    <tableColumn id="3" xr3:uid="{5A2D9920-A2EC-4EA0-8E16-01094A4F2E6A}" name="2024/25" totalsRowFunction="sum"/>
    <tableColumn id="9" xr3:uid="{E25BF1B0-6EF4-4D13-B40A-97DB02830AD5}" name="2023/24 (2)" totalsRowFunction="sum"/>
    <tableColumn id="5" xr3:uid="{84386430-FF9B-4EF4-A0BE-D6D7F9038758}" name="2022/23" totalsRowFunction="sum"/>
    <tableColumn id="6" xr3:uid="{24BDB1A1-9F85-4E94-97D4-CC6073F7705D}" name="2021/22" totalsRowFunction="sum"/>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E25B47C-F068-42BF-A1CF-016A22B80DD1}" name="PECCS_Complaints" displayName="PECCS_Complaints" ref="A5:G8" totalsRowCount="1" totalsRowDxfId="9">
  <tableColumns count="7">
    <tableColumn id="1" xr3:uid="{1D2D92A9-9774-4201-9E8B-D0593F34BAC7}" name="Category" totalsRowLabel="PECCS Complaint - Number of Complaints Received"/>
    <tableColumn id="7" xr3:uid="{01B31BDF-D599-4153-B3B1-B646DDDAF4CA}" name="2026/27" totalsRowFunction="sum"/>
    <tableColumn id="2" xr3:uid="{84D91B26-0529-429B-9E7C-B417F29F15BD}" name="2025/26 (2)" totalsRowFunction="sum" dataDxfId="8" totalsRowDxfId="7"/>
    <tableColumn id="3" xr3:uid="{5B7C8CE4-B3B1-48B9-B4DA-CB37E0F6DD1F}" name="2024/25" totalsRowFunction="sum"/>
    <tableColumn id="4" xr3:uid="{0A1715EE-8620-4D3D-9841-F9BFFDDDDD3A}" name="2023/24" totalsRowFunction="sum"/>
    <tableColumn id="5" xr3:uid="{653DC8D1-18E6-4022-B0DC-34B3AD1AADCD}" name="2022/23" totalsRowFunction="sum" dataDxfId="6"/>
    <tableColumn id="6" xr3:uid="{4BCEC5DD-7230-48A4-B1DA-27CC499B68F2}" name="2021/22" totalsRowFunction="sum"/>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orrections.govt.nz/resources/policy_and_legislation/Prison-Operations-Manual/Prisoner-complaints" TargetMode="Externa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www.corrections.govt.nz/resources/strategic_reports/annual-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9B247-0203-465C-B5FB-1642C0CFE908}">
  <dimension ref="A1:U62"/>
  <sheetViews>
    <sheetView topLeftCell="A19" workbookViewId="0">
      <selection activeCell="I18" sqref="I18"/>
    </sheetView>
  </sheetViews>
  <sheetFormatPr defaultRowHeight="15" x14ac:dyDescent="0.25"/>
  <cols>
    <col min="1" max="1" width="40.5703125" bestFit="1" customWidth="1"/>
    <col min="2" max="2" width="13.28515625" style="7" customWidth="1"/>
    <col min="3" max="7" width="12.42578125" style="1" bestFit="1" customWidth="1"/>
    <col min="8" max="21" width="12.42578125" style="1" customWidth="1"/>
    <col min="23" max="23" width="45.5703125" bestFit="1" customWidth="1"/>
    <col min="24" max="24" width="12.5703125" bestFit="1" customWidth="1"/>
    <col min="25" max="29" width="9.7109375" bestFit="1" customWidth="1"/>
  </cols>
  <sheetData>
    <row r="1" spans="1:21" ht="24.75" x14ac:dyDescent="0.25">
      <c r="A1" s="15" t="s">
        <v>0</v>
      </c>
      <c r="B1" s="15"/>
      <c r="C1" s="15"/>
      <c r="D1" s="15"/>
      <c r="E1" s="15"/>
      <c r="F1" s="15"/>
      <c r="G1" s="15"/>
      <c r="H1" s="9"/>
      <c r="I1" s="9"/>
      <c r="J1" s="9"/>
      <c r="K1" s="9"/>
      <c r="L1" s="9"/>
      <c r="M1" s="9"/>
      <c r="N1" s="9"/>
      <c r="O1" s="9"/>
      <c r="P1" s="9"/>
      <c r="Q1" s="9"/>
      <c r="R1" s="9"/>
      <c r="S1" s="9"/>
      <c r="T1" s="9"/>
      <c r="U1" s="9"/>
    </row>
    <row r="2" spans="1:21" ht="86.25" customHeight="1" x14ac:dyDescent="0.25">
      <c r="A2" s="16" t="s">
        <v>1</v>
      </c>
      <c r="B2" s="16"/>
      <c r="C2" s="16"/>
      <c r="D2" s="16"/>
      <c r="E2" s="16"/>
      <c r="F2" s="16"/>
      <c r="G2" s="16"/>
      <c r="H2" s="6"/>
      <c r="I2" s="6"/>
      <c r="J2" s="6"/>
      <c r="K2" s="6"/>
      <c r="L2" s="6"/>
      <c r="M2" s="6"/>
      <c r="N2" s="6"/>
      <c r="O2" s="6"/>
      <c r="P2" s="6"/>
      <c r="Q2" s="6"/>
      <c r="R2" s="6"/>
      <c r="S2" s="6"/>
      <c r="T2" s="6"/>
      <c r="U2" s="6"/>
    </row>
    <row r="3" spans="1:21" x14ac:dyDescent="0.25">
      <c r="A3" s="17" t="s">
        <v>2</v>
      </c>
      <c r="B3" s="17"/>
      <c r="C3" s="17"/>
      <c r="D3" s="17"/>
      <c r="E3" s="17"/>
      <c r="F3" s="17"/>
      <c r="G3" s="17"/>
      <c r="H3" s="10"/>
      <c r="I3" s="10"/>
      <c r="J3" s="10"/>
      <c r="K3" s="10"/>
      <c r="L3" s="10"/>
      <c r="M3" s="10"/>
      <c r="N3" s="10"/>
      <c r="O3" s="10"/>
      <c r="P3" s="10"/>
      <c r="Q3" s="10"/>
      <c r="R3" s="10"/>
      <c r="S3" s="10"/>
      <c r="T3" s="10"/>
      <c r="U3" s="10"/>
    </row>
    <row r="4" spans="1:21" x14ac:dyDescent="0.25">
      <c r="A4" s="18" t="s">
        <v>3</v>
      </c>
      <c r="B4" s="18"/>
      <c r="C4" s="18"/>
      <c r="D4" s="18"/>
      <c r="E4" s="18"/>
      <c r="F4" s="18"/>
      <c r="G4" s="18"/>
      <c r="H4" s="11"/>
      <c r="I4" s="11"/>
      <c r="J4" s="11"/>
      <c r="K4" s="11"/>
      <c r="L4" s="11"/>
      <c r="M4" s="11"/>
      <c r="N4" s="11"/>
      <c r="O4" s="11"/>
      <c r="P4" s="11"/>
      <c r="Q4" s="11"/>
      <c r="R4" s="11"/>
      <c r="S4" s="11"/>
      <c r="T4" s="11"/>
      <c r="U4" s="11"/>
    </row>
    <row r="6" spans="1:21" x14ac:dyDescent="0.25">
      <c r="A6" s="3" t="s">
        <v>4</v>
      </c>
    </row>
    <row r="7" spans="1:21" x14ac:dyDescent="0.25">
      <c r="A7" s="4" t="s">
        <v>101</v>
      </c>
      <c r="B7" s="10" t="s">
        <v>114</v>
      </c>
      <c r="C7" s="10" t="s">
        <v>113</v>
      </c>
      <c r="D7" s="10" t="s">
        <v>93</v>
      </c>
      <c r="E7" s="10" t="s">
        <v>91</v>
      </c>
      <c r="F7" s="10" t="s">
        <v>90</v>
      </c>
      <c r="G7" s="10" t="s">
        <v>92</v>
      </c>
      <c r="U7"/>
    </row>
    <row r="8" spans="1:21" x14ac:dyDescent="0.25">
      <c r="A8" s="3" t="s">
        <v>102</v>
      </c>
      <c r="B8" s="13">
        <v>12419</v>
      </c>
      <c r="C8" s="13">
        <v>46217</v>
      </c>
      <c r="D8" s="13">
        <v>42792</v>
      </c>
      <c r="E8" s="13">
        <v>26736</v>
      </c>
      <c r="F8" s="13">
        <v>19903</v>
      </c>
      <c r="G8" s="13">
        <v>11897</v>
      </c>
      <c r="H8"/>
      <c r="P8"/>
      <c r="Q8"/>
      <c r="R8"/>
      <c r="S8"/>
      <c r="T8"/>
      <c r="U8"/>
    </row>
    <row r="9" spans="1:21" x14ac:dyDescent="0.25">
      <c r="A9" s="3" t="s">
        <v>103</v>
      </c>
      <c r="B9" s="13">
        <v>12278</v>
      </c>
      <c r="C9" s="13">
        <v>45954</v>
      </c>
      <c r="D9" s="13">
        <v>42710</v>
      </c>
      <c r="E9" s="13">
        <v>26735</v>
      </c>
      <c r="F9" s="13">
        <v>19916</v>
      </c>
      <c r="G9" s="13">
        <v>11833</v>
      </c>
      <c r="H9"/>
      <c r="P9"/>
      <c r="Q9"/>
      <c r="R9"/>
      <c r="S9"/>
      <c r="T9"/>
      <c r="U9"/>
    </row>
    <row r="10" spans="1:21" x14ac:dyDescent="0.25">
      <c r="B10"/>
      <c r="C10"/>
      <c r="D10"/>
      <c r="E10"/>
      <c r="F10"/>
      <c r="G10"/>
      <c r="H10"/>
      <c r="I10"/>
      <c r="J10"/>
      <c r="K10"/>
      <c r="L10"/>
      <c r="M10"/>
      <c r="N10"/>
      <c r="O10"/>
      <c r="P10"/>
      <c r="Q10"/>
      <c r="R10"/>
      <c r="S10"/>
      <c r="T10"/>
      <c r="U10"/>
    </row>
    <row r="11" spans="1:21" x14ac:dyDescent="0.25">
      <c r="A11" s="3" t="s">
        <v>5</v>
      </c>
      <c r="B11"/>
      <c r="C11"/>
      <c r="D11"/>
      <c r="E11"/>
      <c r="F11"/>
      <c r="G11"/>
      <c r="H11"/>
      <c r="I11"/>
      <c r="J11"/>
      <c r="K11"/>
      <c r="L11"/>
      <c r="M11"/>
      <c r="N11"/>
      <c r="O11"/>
      <c r="P11"/>
      <c r="Q11"/>
      <c r="R11"/>
      <c r="S11"/>
      <c r="T11"/>
      <c r="U11"/>
    </row>
    <row r="12" spans="1:21" x14ac:dyDescent="0.25">
      <c r="A12" t="s">
        <v>6</v>
      </c>
      <c r="B12" t="s">
        <v>114</v>
      </c>
      <c r="C12" t="s">
        <v>113</v>
      </c>
      <c r="D12" t="s">
        <v>93</v>
      </c>
      <c r="E12" t="s">
        <v>91</v>
      </c>
      <c r="F12" t="s">
        <v>90</v>
      </c>
      <c r="G12" t="s">
        <v>92</v>
      </c>
      <c r="H12"/>
      <c r="R12"/>
      <c r="S12"/>
      <c r="T12"/>
      <c r="U12"/>
    </row>
    <row r="13" spans="1:21" x14ac:dyDescent="0.25">
      <c r="A13" t="s">
        <v>7</v>
      </c>
      <c r="B13">
        <v>941</v>
      </c>
      <c r="C13">
        <v>3331</v>
      </c>
      <c r="D13">
        <v>3372</v>
      </c>
      <c r="E13">
        <v>1793</v>
      </c>
      <c r="F13">
        <v>1588</v>
      </c>
      <c r="G13">
        <v>897</v>
      </c>
      <c r="H13"/>
      <c r="R13"/>
      <c r="S13"/>
      <c r="T13"/>
      <c r="U13"/>
    </row>
    <row r="14" spans="1:21" x14ac:dyDescent="0.25">
      <c r="A14" t="s">
        <v>8</v>
      </c>
      <c r="B14">
        <v>389</v>
      </c>
      <c r="C14">
        <v>1133</v>
      </c>
      <c r="D14">
        <v>925</v>
      </c>
      <c r="E14">
        <v>728</v>
      </c>
      <c r="F14">
        <v>571</v>
      </c>
      <c r="G14">
        <v>548</v>
      </c>
      <c r="H14"/>
      <c r="R14"/>
      <c r="S14"/>
      <c r="T14"/>
      <c r="U14"/>
    </row>
    <row r="15" spans="1:21" x14ac:dyDescent="0.25">
      <c r="A15" t="s">
        <v>9</v>
      </c>
      <c r="B15">
        <v>805</v>
      </c>
      <c r="C15">
        <v>3214</v>
      </c>
      <c r="D15">
        <v>3172</v>
      </c>
      <c r="E15">
        <v>2167</v>
      </c>
      <c r="F15">
        <v>1757</v>
      </c>
      <c r="G15">
        <v>1164</v>
      </c>
      <c r="H15"/>
      <c r="R15"/>
      <c r="S15"/>
      <c r="T15"/>
      <c r="U15"/>
    </row>
    <row r="16" spans="1:21" x14ac:dyDescent="0.25">
      <c r="A16" t="s">
        <v>10</v>
      </c>
      <c r="B16">
        <v>58</v>
      </c>
      <c r="C16">
        <v>224</v>
      </c>
      <c r="D16">
        <v>181</v>
      </c>
      <c r="E16">
        <v>147</v>
      </c>
      <c r="F16">
        <v>95</v>
      </c>
      <c r="G16">
        <v>114</v>
      </c>
      <c r="H16"/>
      <c r="R16"/>
      <c r="S16"/>
      <c r="T16"/>
      <c r="U16"/>
    </row>
    <row r="17" spans="1:21" x14ac:dyDescent="0.25">
      <c r="A17" t="s">
        <v>11</v>
      </c>
      <c r="B17">
        <v>2184</v>
      </c>
      <c r="C17">
        <v>8774</v>
      </c>
      <c r="D17">
        <v>8540</v>
      </c>
      <c r="E17">
        <v>4762</v>
      </c>
      <c r="F17">
        <v>2743</v>
      </c>
      <c r="G17">
        <v>1542</v>
      </c>
      <c r="H17"/>
      <c r="R17"/>
      <c r="S17"/>
      <c r="T17"/>
      <c r="U17"/>
    </row>
    <row r="18" spans="1:21" x14ac:dyDescent="0.25">
      <c r="A18" t="s">
        <v>12</v>
      </c>
      <c r="B18">
        <v>193</v>
      </c>
      <c r="C18">
        <v>730</v>
      </c>
      <c r="D18">
        <v>712</v>
      </c>
      <c r="E18">
        <v>498</v>
      </c>
      <c r="F18">
        <v>443</v>
      </c>
      <c r="G18">
        <v>217</v>
      </c>
      <c r="H18"/>
      <c r="R18"/>
      <c r="S18"/>
      <c r="T18"/>
      <c r="U18"/>
    </row>
    <row r="19" spans="1:21" x14ac:dyDescent="0.25">
      <c r="A19" t="s">
        <v>13</v>
      </c>
      <c r="B19">
        <v>327</v>
      </c>
      <c r="C19">
        <v>1407</v>
      </c>
      <c r="D19">
        <v>1401</v>
      </c>
      <c r="E19">
        <v>902</v>
      </c>
      <c r="F19">
        <v>973</v>
      </c>
      <c r="G19">
        <v>633</v>
      </c>
      <c r="H19"/>
      <c r="R19"/>
      <c r="S19"/>
      <c r="T19"/>
      <c r="U19"/>
    </row>
    <row r="20" spans="1:21" x14ac:dyDescent="0.25">
      <c r="A20" t="s">
        <v>14</v>
      </c>
      <c r="B20">
        <v>237</v>
      </c>
      <c r="C20">
        <v>1009</v>
      </c>
      <c r="D20">
        <v>1004</v>
      </c>
      <c r="E20">
        <v>735</v>
      </c>
      <c r="F20">
        <v>525</v>
      </c>
      <c r="G20">
        <v>255</v>
      </c>
      <c r="H20"/>
      <c r="R20"/>
      <c r="S20"/>
      <c r="T20"/>
      <c r="U20"/>
    </row>
    <row r="21" spans="1:21" x14ac:dyDescent="0.25">
      <c r="A21" t="s">
        <v>15</v>
      </c>
      <c r="B21">
        <v>151</v>
      </c>
      <c r="C21">
        <v>607</v>
      </c>
      <c r="D21">
        <v>735</v>
      </c>
      <c r="E21">
        <v>497</v>
      </c>
      <c r="F21">
        <v>569</v>
      </c>
      <c r="G21">
        <v>621</v>
      </c>
      <c r="H21"/>
      <c r="R21"/>
      <c r="S21"/>
      <c r="T21"/>
      <c r="U21"/>
    </row>
    <row r="22" spans="1:21" x14ac:dyDescent="0.25">
      <c r="A22" t="s">
        <v>16</v>
      </c>
      <c r="B22">
        <v>2175</v>
      </c>
      <c r="C22">
        <v>8073</v>
      </c>
      <c r="D22">
        <v>6598</v>
      </c>
      <c r="E22">
        <v>5035</v>
      </c>
      <c r="F22">
        <v>4143</v>
      </c>
      <c r="G22">
        <v>1978</v>
      </c>
      <c r="H22"/>
      <c r="R22"/>
      <c r="S22"/>
      <c r="T22"/>
      <c r="U22"/>
    </row>
    <row r="23" spans="1:21" x14ac:dyDescent="0.25">
      <c r="A23" t="s">
        <v>17</v>
      </c>
      <c r="B23">
        <v>3062</v>
      </c>
      <c r="C23">
        <v>10723</v>
      </c>
      <c r="D23">
        <v>8848</v>
      </c>
      <c r="E23">
        <v>4468</v>
      </c>
      <c r="F23">
        <v>2386</v>
      </c>
      <c r="G23">
        <v>763</v>
      </c>
      <c r="H23"/>
      <c r="R23"/>
      <c r="S23"/>
      <c r="T23"/>
      <c r="U23"/>
    </row>
    <row r="24" spans="1:21" x14ac:dyDescent="0.25">
      <c r="A24" t="s">
        <v>18</v>
      </c>
      <c r="B24">
        <v>268</v>
      </c>
      <c r="C24">
        <v>1103</v>
      </c>
      <c r="D24">
        <v>1125</v>
      </c>
      <c r="E24">
        <v>794</v>
      </c>
      <c r="F24">
        <v>775</v>
      </c>
      <c r="G24">
        <v>594</v>
      </c>
      <c r="H24"/>
      <c r="R24"/>
      <c r="S24"/>
      <c r="T24"/>
      <c r="U24"/>
    </row>
    <row r="25" spans="1:21" x14ac:dyDescent="0.25">
      <c r="A25" t="s">
        <v>19</v>
      </c>
      <c r="B25">
        <v>101</v>
      </c>
      <c r="C25">
        <v>260</v>
      </c>
      <c r="D25">
        <v>249</v>
      </c>
      <c r="E25">
        <v>162</v>
      </c>
      <c r="F25">
        <v>181</v>
      </c>
      <c r="G25">
        <v>126</v>
      </c>
      <c r="H25"/>
      <c r="R25"/>
      <c r="S25"/>
      <c r="T25"/>
      <c r="U25"/>
    </row>
    <row r="26" spans="1:21" ht="15.75" customHeight="1" x14ac:dyDescent="0.25">
      <c r="A26" t="s">
        <v>20</v>
      </c>
      <c r="B26">
        <v>343</v>
      </c>
      <c r="C26">
        <v>1013</v>
      </c>
      <c r="D26">
        <v>953</v>
      </c>
      <c r="E26">
        <v>634</v>
      </c>
      <c r="F26">
        <v>573</v>
      </c>
      <c r="G26">
        <v>419</v>
      </c>
      <c r="H26"/>
      <c r="R26"/>
      <c r="S26"/>
      <c r="T26"/>
      <c r="U26"/>
    </row>
    <row r="27" spans="1:21" x14ac:dyDescent="0.25">
      <c r="A27" t="s">
        <v>21</v>
      </c>
      <c r="B27">
        <v>324</v>
      </c>
      <c r="C27">
        <v>1399</v>
      </c>
      <c r="D27">
        <v>1701</v>
      </c>
      <c r="E27">
        <v>1180</v>
      </c>
      <c r="F27">
        <v>756</v>
      </c>
      <c r="G27">
        <v>269</v>
      </c>
      <c r="H27"/>
      <c r="R27"/>
      <c r="S27"/>
      <c r="T27"/>
      <c r="U27"/>
    </row>
    <row r="28" spans="1:21" x14ac:dyDescent="0.25">
      <c r="A28" t="s">
        <v>22</v>
      </c>
      <c r="B28">
        <v>267</v>
      </c>
      <c r="C28">
        <v>1038</v>
      </c>
      <c r="D28">
        <v>1122</v>
      </c>
      <c r="E28">
        <v>970</v>
      </c>
      <c r="F28">
        <v>971</v>
      </c>
      <c r="G28">
        <v>1263</v>
      </c>
      <c r="H28"/>
      <c r="R28"/>
      <c r="S28"/>
      <c r="T28"/>
      <c r="U28"/>
    </row>
    <row r="29" spans="1:21" x14ac:dyDescent="0.25">
      <c r="A29" t="s">
        <v>23</v>
      </c>
      <c r="B29">
        <v>22</v>
      </c>
      <c r="C29">
        <v>53</v>
      </c>
      <c r="D29">
        <v>51</v>
      </c>
      <c r="E29">
        <v>25</v>
      </c>
      <c r="F29">
        <v>27</v>
      </c>
      <c r="G29">
        <v>22</v>
      </c>
      <c r="H29"/>
      <c r="R29"/>
      <c r="S29"/>
      <c r="T29"/>
      <c r="U29"/>
    </row>
    <row r="30" spans="1:21" x14ac:dyDescent="0.25">
      <c r="A30" t="s">
        <v>24</v>
      </c>
      <c r="B30">
        <v>572</v>
      </c>
      <c r="C30">
        <v>2126</v>
      </c>
      <c r="D30">
        <v>2103</v>
      </c>
      <c r="E30">
        <v>1239</v>
      </c>
      <c r="F30">
        <v>827</v>
      </c>
      <c r="G30">
        <v>472</v>
      </c>
      <c r="H30"/>
      <c r="R30"/>
      <c r="S30"/>
      <c r="T30"/>
      <c r="U30"/>
    </row>
    <row r="31" spans="1:21" x14ac:dyDescent="0.25">
      <c r="A31" t="s">
        <v>25</v>
      </c>
      <c r="B31" s="13">
        <f>SUBTOTAL(109,PC01_Categories[2026/27 (4)])</f>
        <v>12419</v>
      </c>
      <c r="C31" s="13">
        <f>SUM(PC01_Categories[2025/26])</f>
        <v>46217</v>
      </c>
      <c r="D31" s="13">
        <f>SUM(PC01_Categories[2024/25])</f>
        <v>42792</v>
      </c>
      <c r="E31" s="13">
        <f>SUM(PC01_Categories[2023/24])</f>
        <v>26736</v>
      </c>
      <c r="F31" s="13">
        <f>SUM(PC01_Categories[2022/23])</f>
        <v>19903</v>
      </c>
      <c r="G31" s="13">
        <f>SUM(PC01_Categories[2021/22])</f>
        <v>11897</v>
      </c>
      <c r="H31"/>
      <c r="R31"/>
      <c r="S31"/>
      <c r="T31"/>
      <c r="U31"/>
    </row>
    <row r="32" spans="1:21" x14ac:dyDescent="0.25">
      <c r="B32"/>
      <c r="C32"/>
      <c r="D32"/>
      <c r="E32"/>
      <c r="F32"/>
      <c r="G32"/>
      <c r="H32"/>
      <c r="I32"/>
      <c r="J32"/>
      <c r="K32"/>
      <c r="L32"/>
      <c r="M32"/>
      <c r="N32"/>
      <c r="O32"/>
      <c r="P32"/>
      <c r="Q32"/>
      <c r="R32"/>
      <c r="S32"/>
      <c r="T32"/>
      <c r="U32"/>
    </row>
    <row r="33" spans="1:21" x14ac:dyDescent="0.25">
      <c r="A33" s="3" t="s">
        <v>26</v>
      </c>
      <c r="B33"/>
      <c r="C33"/>
      <c r="D33"/>
      <c r="E33"/>
      <c r="F33"/>
      <c r="G33"/>
      <c r="H33"/>
      <c r="I33"/>
      <c r="J33"/>
      <c r="K33"/>
      <c r="L33"/>
      <c r="M33"/>
      <c r="N33"/>
      <c r="O33"/>
      <c r="P33"/>
      <c r="Q33"/>
      <c r="R33"/>
      <c r="S33"/>
      <c r="T33"/>
      <c r="U33"/>
    </row>
    <row r="34" spans="1:21" x14ac:dyDescent="0.25">
      <c r="A34" t="s">
        <v>27</v>
      </c>
      <c r="B34" t="s">
        <v>114</v>
      </c>
      <c r="C34" t="s">
        <v>113</v>
      </c>
      <c r="D34" t="s">
        <v>93</v>
      </c>
      <c r="E34" t="s">
        <v>91</v>
      </c>
      <c r="F34" t="s">
        <v>90</v>
      </c>
      <c r="G34" t="s">
        <v>92</v>
      </c>
      <c r="P34"/>
      <c r="Q34"/>
      <c r="R34"/>
      <c r="S34"/>
      <c r="T34"/>
      <c r="U34"/>
    </row>
    <row r="35" spans="1:21" x14ac:dyDescent="0.25">
      <c r="A35" t="s">
        <v>28</v>
      </c>
      <c r="B35">
        <v>433</v>
      </c>
      <c r="C35">
        <v>1775</v>
      </c>
      <c r="D35">
        <v>1562</v>
      </c>
      <c r="E35">
        <v>641</v>
      </c>
      <c r="F35">
        <v>311</v>
      </c>
      <c r="G35">
        <v>581</v>
      </c>
      <c r="P35"/>
      <c r="Q35"/>
      <c r="R35"/>
      <c r="S35"/>
      <c r="T35"/>
      <c r="U35"/>
    </row>
    <row r="36" spans="1:21" x14ac:dyDescent="0.25">
      <c r="A36" t="s">
        <v>29</v>
      </c>
      <c r="B36">
        <v>1533</v>
      </c>
      <c r="C36">
        <v>5563</v>
      </c>
      <c r="D36">
        <v>4787</v>
      </c>
      <c r="E36">
        <v>3071</v>
      </c>
      <c r="F36">
        <v>1550</v>
      </c>
      <c r="G36">
        <v>661</v>
      </c>
      <c r="P36"/>
      <c r="Q36"/>
      <c r="R36"/>
      <c r="S36"/>
      <c r="T36"/>
      <c r="U36"/>
    </row>
    <row r="37" spans="1:21" x14ac:dyDescent="0.25">
      <c r="A37" t="s">
        <v>30</v>
      </c>
      <c r="B37">
        <v>190</v>
      </c>
      <c r="C37">
        <v>1331</v>
      </c>
      <c r="D37">
        <v>1092</v>
      </c>
      <c r="E37">
        <v>1143</v>
      </c>
      <c r="F37">
        <v>1446</v>
      </c>
      <c r="G37">
        <v>1246</v>
      </c>
      <c r="P37"/>
      <c r="Q37"/>
      <c r="R37"/>
      <c r="S37"/>
      <c r="T37"/>
      <c r="U37"/>
    </row>
    <row r="38" spans="1:21" x14ac:dyDescent="0.25">
      <c r="A38" t="s">
        <v>31</v>
      </c>
      <c r="B38">
        <v>538</v>
      </c>
      <c r="C38">
        <v>2094</v>
      </c>
      <c r="D38">
        <v>3476</v>
      </c>
      <c r="E38">
        <v>3358</v>
      </c>
      <c r="F38">
        <v>2190</v>
      </c>
      <c r="G38">
        <v>1552</v>
      </c>
      <c r="P38"/>
      <c r="Q38"/>
      <c r="R38"/>
      <c r="S38"/>
      <c r="T38"/>
      <c r="U38"/>
    </row>
    <row r="39" spans="1:21" x14ac:dyDescent="0.25">
      <c r="A39" t="s">
        <v>32</v>
      </c>
      <c r="B39">
        <v>654</v>
      </c>
      <c r="C39">
        <v>2308</v>
      </c>
      <c r="D39">
        <v>2210</v>
      </c>
      <c r="E39">
        <v>1485</v>
      </c>
      <c r="F39">
        <v>1396</v>
      </c>
      <c r="G39">
        <v>1212</v>
      </c>
      <c r="P39"/>
      <c r="Q39"/>
      <c r="R39"/>
      <c r="S39"/>
      <c r="T39"/>
      <c r="U39"/>
    </row>
    <row r="40" spans="1:21" x14ac:dyDescent="0.25">
      <c r="A40" t="s">
        <v>33</v>
      </c>
      <c r="B40">
        <v>554</v>
      </c>
      <c r="C40">
        <v>1705</v>
      </c>
      <c r="D40">
        <v>1247</v>
      </c>
      <c r="E40">
        <v>731</v>
      </c>
      <c r="F40">
        <v>1030</v>
      </c>
      <c r="G40">
        <v>508</v>
      </c>
      <c r="P40"/>
      <c r="Q40"/>
      <c r="R40"/>
      <c r="S40"/>
      <c r="T40"/>
      <c r="U40"/>
    </row>
    <row r="41" spans="1:21" x14ac:dyDescent="0.25">
      <c r="A41" t="s">
        <v>34</v>
      </c>
      <c r="B41">
        <v>643</v>
      </c>
      <c r="C41">
        <v>2579</v>
      </c>
      <c r="D41">
        <v>3168</v>
      </c>
      <c r="E41">
        <v>1634</v>
      </c>
      <c r="F41">
        <v>1186</v>
      </c>
      <c r="G41">
        <v>587</v>
      </c>
      <c r="P41"/>
      <c r="Q41"/>
      <c r="R41"/>
      <c r="S41"/>
      <c r="T41"/>
      <c r="U41"/>
    </row>
    <row r="42" spans="1:21" x14ac:dyDescent="0.25">
      <c r="A42" t="s">
        <v>35</v>
      </c>
      <c r="B42">
        <v>119</v>
      </c>
      <c r="C42">
        <v>381</v>
      </c>
      <c r="D42">
        <v>503</v>
      </c>
      <c r="E42">
        <v>511</v>
      </c>
      <c r="F42">
        <v>383</v>
      </c>
      <c r="G42">
        <v>126</v>
      </c>
      <c r="P42"/>
      <c r="Q42"/>
      <c r="R42"/>
      <c r="S42"/>
      <c r="T42"/>
      <c r="U42"/>
    </row>
    <row r="43" spans="1:21" x14ac:dyDescent="0.25">
      <c r="A43" t="s">
        <v>36</v>
      </c>
      <c r="B43">
        <v>199</v>
      </c>
      <c r="C43">
        <v>925</v>
      </c>
      <c r="D43">
        <v>958</v>
      </c>
      <c r="E43">
        <v>468</v>
      </c>
      <c r="F43">
        <v>424</v>
      </c>
      <c r="G43">
        <v>154</v>
      </c>
      <c r="P43"/>
      <c r="Q43"/>
      <c r="R43"/>
      <c r="S43"/>
      <c r="T43"/>
      <c r="U43"/>
    </row>
    <row r="44" spans="1:21" x14ac:dyDescent="0.25">
      <c r="A44" t="s">
        <v>37</v>
      </c>
      <c r="B44">
        <v>1306</v>
      </c>
      <c r="C44">
        <v>5180</v>
      </c>
      <c r="D44">
        <v>4554</v>
      </c>
      <c r="E44">
        <v>2993</v>
      </c>
      <c r="F44">
        <v>1688</v>
      </c>
      <c r="G44">
        <v>856</v>
      </c>
      <c r="P44"/>
      <c r="Q44"/>
      <c r="R44"/>
      <c r="S44"/>
      <c r="T44"/>
      <c r="U44"/>
    </row>
    <row r="45" spans="1:21" x14ac:dyDescent="0.25">
      <c r="A45" t="s">
        <v>38</v>
      </c>
      <c r="B45">
        <v>471</v>
      </c>
      <c r="C45">
        <v>1679</v>
      </c>
      <c r="D45">
        <v>1514</v>
      </c>
      <c r="E45">
        <v>1187</v>
      </c>
      <c r="F45">
        <v>957</v>
      </c>
      <c r="G45">
        <v>620</v>
      </c>
      <c r="P45"/>
      <c r="Q45"/>
      <c r="R45"/>
      <c r="S45"/>
      <c r="T45"/>
      <c r="U45"/>
    </row>
    <row r="46" spans="1:21" x14ac:dyDescent="0.25">
      <c r="A46" t="s">
        <v>39</v>
      </c>
      <c r="B46">
        <v>1027</v>
      </c>
      <c r="C46">
        <v>3466</v>
      </c>
      <c r="D46">
        <v>3017</v>
      </c>
      <c r="E46">
        <v>1827</v>
      </c>
      <c r="F46">
        <v>1643</v>
      </c>
      <c r="G46">
        <v>931</v>
      </c>
      <c r="P46"/>
      <c r="Q46"/>
      <c r="R46"/>
      <c r="S46"/>
      <c r="T46"/>
      <c r="U46"/>
    </row>
    <row r="47" spans="1:21" x14ac:dyDescent="0.25">
      <c r="A47" t="s">
        <v>40</v>
      </c>
      <c r="B47">
        <v>1643</v>
      </c>
      <c r="C47">
        <v>5730</v>
      </c>
      <c r="D47">
        <v>4706</v>
      </c>
      <c r="E47">
        <v>2421</v>
      </c>
      <c r="F47">
        <v>1361</v>
      </c>
      <c r="G47">
        <v>536</v>
      </c>
      <c r="P47"/>
      <c r="Q47"/>
      <c r="R47"/>
      <c r="S47"/>
      <c r="T47"/>
      <c r="U47"/>
    </row>
    <row r="48" spans="1:21" x14ac:dyDescent="0.25">
      <c r="A48" t="s">
        <v>41</v>
      </c>
      <c r="B48">
        <v>304</v>
      </c>
      <c r="C48">
        <v>1305</v>
      </c>
      <c r="D48">
        <v>1920</v>
      </c>
      <c r="E48">
        <v>1434</v>
      </c>
      <c r="F48">
        <v>1108</v>
      </c>
      <c r="G48">
        <v>255</v>
      </c>
      <c r="P48"/>
      <c r="Q48"/>
      <c r="R48"/>
      <c r="S48"/>
      <c r="T48"/>
      <c r="U48"/>
    </row>
    <row r="49" spans="1:21" x14ac:dyDescent="0.25">
      <c r="A49" t="s">
        <v>42</v>
      </c>
      <c r="B49">
        <v>1164</v>
      </c>
      <c r="C49">
        <v>4495</v>
      </c>
      <c r="D49">
        <v>4896</v>
      </c>
      <c r="E49">
        <v>1878</v>
      </c>
      <c r="F49">
        <v>1772</v>
      </c>
      <c r="G49">
        <v>1169</v>
      </c>
      <c r="P49"/>
      <c r="Q49"/>
      <c r="R49"/>
      <c r="S49"/>
      <c r="T49"/>
      <c r="U49"/>
    </row>
    <row r="50" spans="1:21" x14ac:dyDescent="0.25">
      <c r="A50" t="s">
        <v>43</v>
      </c>
      <c r="B50">
        <v>119</v>
      </c>
      <c r="C50">
        <v>448</v>
      </c>
      <c r="D50">
        <v>408</v>
      </c>
      <c r="E50">
        <v>394</v>
      </c>
      <c r="F50">
        <v>443</v>
      </c>
      <c r="G50">
        <v>250</v>
      </c>
      <c r="P50"/>
      <c r="Q50"/>
      <c r="R50"/>
      <c r="S50"/>
      <c r="T50"/>
      <c r="U50"/>
    </row>
    <row r="51" spans="1:21" x14ac:dyDescent="0.25">
      <c r="A51" t="s">
        <v>44</v>
      </c>
      <c r="B51">
        <v>1193</v>
      </c>
      <c r="C51">
        <v>3930</v>
      </c>
      <c r="D51">
        <v>1433</v>
      </c>
      <c r="E51">
        <v>988</v>
      </c>
      <c r="F51">
        <v>526</v>
      </c>
      <c r="G51">
        <v>368</v>
      </c>
      <c r="P51"/>
      <c r="Q51"/>
      <c r="R51"/>
      <c r="S51"/>
      <c r="T51"/>
      <c r="U51"/>
    </row>
    <row r="52" spans="1:21" x14ac:dyDescent="0.25">
      <c r="A52" t="s">
        <v>45</v>
      </c>
      <c r="B52">
        <v>329</v>
      </c>
      <c r="C52">
        <v>1323</v>
      </c>
      <c r="D52">
        <v>1341</v>
      </c>
      <c r="E52">
        <v>572</v>
      </c>
      <c r="F52">
        <v>489</v>
      </c>
      <c r="G52">
        <v>285</v>
      </c>
      <c r="P52"/>
      <c r="Q52"/>
      <c r="R52"/>
      <c r="S52"/>
      <c r="T52"/>
      <c r="U52"/>
    </row>
    <row r="53" spans="1:21" x14ac:dyDescent="0.25">
      <c r="A53" t="s">
        <v>46</v>
      </c>
      <c r="B53" s="13">
        <f>SUBTOTAL(109,PC01_Sites[2026/27 (4)])</f>
        <v>12419</v>
      </c>
      <c r="C53" s="13">
        <f>SUBTOTAL(109,PC01_Sites[2025/26])</f>
        <v>46217</v>
      </c>
      <c r="D53" s="13">
        <f>SUBTOTAL(109,PC01_Sites[2024/25])</f>
        <v>42792</v>
      </c>
      <c r="E53" s="13">
        <f>SUBTOTAL(109,PC01_Sites[2023/24])</f>
        <v>26736</v>
      </c>
      <c r="F53" s="13">
        <f>SUBTOTAL(109,PC01_Sites[2022/23])</f>
        <v>19903</v>
      </c>
      <c r="G53" s="13">
        <f>SUBTOTAL(109,PC01_Sites[2021/22])</f>
        <v>11897</v>
      </c>
      <c r="P53"/>
      <c r="Q53"/>
      <c r="R53"/>
      <c r="S53"/>
      <c r="T53"/>
      <c r="U53"/>
    </row>
    <row r="54" spans="1:21" x14ac:dyDescent="0.25">
      <c r="B54"/>
      <c r="C54"/>
      <c r="D54"/>
      <c r="E54"/>
      <c r="F54"/>
      <c r="G54"/>
      <c r="H54"/>
      <c r="I54"/>
      <c r="J54"/>
      <c r="K54"/>
      <c r="L54"/>
      <c r="M54"/>
      <c r="N54"/>
      <c r="O54"/>
      <c r="P54"/>
      <c r="Q54"/>
      <c r="R54"/>
      <c r="S54"/>
      <c r="T54"/>
      <c r="U54"/>
    </row>
    <row r="55" spans="1:21" x14ac:dyDescent="0.25">
      <c r="B55"/>
      <c r="C55"/>
      <c r="D55"/>
      <c r="E55"/>
      <c r="F55"/>
      <c r="G55"/>
      <c r="H55"/>
      <c r="I55"/>
      <c r="J55"/>
      <c r="K55"/>
      <c r="L55"/>
      <c r="M55"/>
      <c r="N55"/>
      <c r="O55"/>
      <c r="P55"/>
      <c r="Q55"/>
      <c r="R55"/>
      <c r="S55"/>
      <c r="T55"/>
      <c r="U55"/>
    </row>
    <row r="56" spans="1:21" x14ac:dyDescent="0.25">
      <c r="H56"/>
      <c r="I56"/>
      <c r="J56"/>
      <c r="K56"/>
      <c r="L56"/>
      <c r="M56"/>
      <c r="N56"/>
      <c r="O56"/>
      <c r="P56"/>
      <c r="Q56"/>
      <c r="R56"/>
      <c r="S56"/>
    </row>
    <row r="57" spans="1:21" x14ac:dyDescent="0.25">
      <c r="A57" s="3" t="s">
        <v>47</v>
      </c>
      <c r="H57"/>
      <c r="I57"/>
      <c r="J57"/>
      <c r="K57"/>
      <c r="L57"/>
      <c r="M57"/>
      <c r="N57"/>
      <c r="O57"/>
      <c r="P57"/>
      <c r="Q57"/>
      <c r="R57"/>
      <c r="S57"/>
    </row>
    <row r="58" spans="1:21" x14ac:dyDescent="0.25">
      <c r="A58" s="12" t="s">
        <v>108</v>
      </c>
    </row>
    <row r="59" spans="1:21" x14ac:dyDescent="0.25">
      <c r="A59" s="12" t="s">
        <v>48</v>
      </c>
    </row>
    <row r="60" spans="1:21" x14ac:dyDescent="0.25">
      <c r="A60" s="12" t="s">
        <v>49</v>
      </c>
    </row>
    <row r="61" spans="1:21" x14ac:dyDescent="0.25">
      <c r="A61" s="12" t="s">
        <v>109</v>
      </c>
    </row>
    <row r="62" spans="1:21" x14ac:dyDescent="0.25">
      <c r="A62" s="12" t="s">
        <v>117</v>
      </c>
    </row>
  </sheetData>
  <mergeCells count="4">
    <mergeCell ref="A1:G1"/>
    <mergeCell ref="A2:G2"/>
    <mergeCell ref="A3:G3"/>
    <mergeCell ref="A4:G4"/>
  </mergeCells>
  <phoneticPr fontId="6" type="noConversion"/>
  <hyperlinks>
    <hyperlink ref="A4" r:id="rId1" display="https://www.corrections.govt.nz/resources/policy_and_legislation/Prison-Operations-Manual/Prisoner-complaints" xr:uid="{84E6D46C-DDED-45CB-B40D-60EF5FD62159}"/>
  </hyperlinks>
  <pageMargins left="0.7" right="0.7" top="0.75" bottom="0.75" header="0.3" footer="0.3"/>
  <pageSetup paperSize="9" orientation="portrait" r:id="rId2"/>
  <tableParts count="3">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A2D82-18B5-499F-BDE2-E5D9618E3DC6}">
  <dimension ref="A1:L29"/>
  <sheetViews>
    <sheetView workbookViewId="0">
      <selection activeCell="L11" sqref="L11"/>
    </sheetView>
  </sheetViews>
  <sheetFormatPr defaultRowHeight="15" x14ac:dyDescent="0.25"/>
  <cols>
    <col min="1" max="1" width="44.85546875" bestFit="1" customWidth="1"/>
    <col min="2" max="2" width="12.42578125" style="1" bestFit="1" customWidth="1"/>
    <col min="3" max="3" width="15.28515625" style="1" bestFit="1" customWidth="1"/>
    <col min="4" max="4" width="10.140625" bestFit="1" customWidth="1"/>
    <col min="5" max="6" width="13" bestFit="1" customWidth="1"/>
    <col min="7" max="8" width="10.140625" customWidth="1"/>
    <col min="9" max="9" width="10.140625" bestFit="1" customWidth="1"/>
    <col min="10" max="12" width="12.42578125" customWidth="1"/>
  </cols>
  <sheetData>
    <row r="1" spans="1:12" ht="24.75" x14ac:dyDescent="0.25">
      <c r="A1" s="15" t="s">
        <v>50</v>
      </c>
      <c r="B1" s="15"/>
      <c r="C1" s="15"/>
      <c r="D1" s="15"/>
      <c r="E1" s="15"/>
      <c r="F1" s="15"/>
      <c r="G1" s="15"/>
      <c r="H1" s="15"/>
      <c r="I1" s="15"/>
      <c r="J1" s="15"/>
      <c r="K1" s="15"/>
      <c r="L1" s="15"/>
    </row>
    <row r="2" spans="1:12" ht="29.25" customHeight="1" x14ac:dyDescent="0.25">
      <c r="A2" s="16" t="s">
        <v>51</v>
      </c>
      <c r="B2" s="16"/>
      <c r="C2" s="16"/>
      <c r="D2" s="16"/>
      <c r="E2" s="16"/>
      <c r="F2" s="16"/>
      <c r="G2" s="16"/>
      <c r="H2" s="16"/>
      <c r="I2" s="16"/>
      <c r="J2" s="16"/>
      <c r="K2" s="16"/>
      <c r="L2" s="16"/>
    </row>
    <row r="3" spans="1:12" ht="15" customHeight="1" x14ac:dyDescent="0.25">
      <c r="A3" s="6"/>
      <c r="B3" s="6"/>
      <c r="C3" s="6"/>
      <c r="D3" s="6"/>
      <c r="E3" s="6"/>
      <c r="F3" s="6"/>
      <c r="G3" s="6"/>
      <c r="H3" s="6"/>
      <c r="I3" s="6"/>
      <c r="J3" s="6"/>
      <c r="K3" s="6"/>
      <c r="L3" s="6"/>
    </row>
    <row r="4" spans="1:12" ht="15" customHeight="1" x14ac:dyDescent="0.25">
      <c r="A4" s="3" t="s">
        <v>52</v>
      </c>
      <c r="B4" s="6"/>
      <c r="C4" s="6"/>
      <c r="D4" s="6"/>
      <c r="E4" s="6"/>
      <c r="F4" s="6"/>
      <c r="G4" s="6"/>
      <c r="H4" s="6"/>
      <c r="I4" s="6"/>
      <c r="J4" s="6"/>
      <c r="K4" s="6"/>
      <c r="L4" s="6"/>
    </row>
    <row r="5" spans="1:12" x14ac:dyDescent="0.25">
      <c r="A5" t="s">
        <v>89</v>
      </c>
      <c r="B5" s="1" t="s">
        <v>115</v>
      </c>
      <c r="C5" s="1" t="s">
        <v>113</v>
      </c>
      <c r="D5" t="s">
        <v>93</v>
      </c>
      <c r="E5" t="s">
        <v>91</v>
      </c>
      <c r="F5" t="s">
        <v>100</v>
      </c>
      <c r="G5" t="s">
        <v>92</v>
      </c>
    </row>
    <row r="6" spans="1:12" x14ac:dyDescent="0.25">
      <c r="A6" t="s">
        <v>99</v>
      </c>
      <c r="B6">
        <v>2338</v>
      </c>
      <c r="C6">
        <v>7728</v>
      </c>
      <c r="D6">
        <v>7323</v>
      </c>
      <c r="E6">
        <v>4270</v>
      </c>
      <c r="F6">
        <v>2928</v>
      </c>
      <c r="G6">
        <v>438</v>
      </c>
    </row>
    <row r="7" spans="1:12" x14ac:dyDescent="0.25">
      <c r="A7" t="s">
        <v>98</v>
      </c>
      <c r="B7">
        <v>182</v>
      </c>
      <c r="C7">
        <v>46</v>
      </c>
      <c r="D7">
        <v>1</v>
      </c>
      <c r="E7">
        <v>0</v>
      </c>
      <c r="F7">
        <v>0</v>
      </c>
      <c r="G7">
        <v>0</v>
      </c>
    </row>
    <row r="8" spans="1:12" x14ac:dyDescent="0.25">
      <c r="A8" t="s">
        <v>97</v>
      </c>
      <c r="B8">
        <v>2156</v>
      </c>
      <c r="C8">
        <v>7682</v>
      </c>
      <c r="D8">
        <v>7322</v>
      </c>
      <c r="E8">
        <v>4270</v>
      </c>
      <c r="F8">
        <v>2928</v>
      </c>
      <c r="G8">
        <v>438</v>
      </c>
    </row>
    <row r="9" spans="1:12" ht="15" customHeight="1" x14ac:dyDescent="0.25">
      <c r="A9" s="6"/>
      <c r="B9" s="6"/>
      <c r="C9" s="6"/>
      <c r="D9" s="6"/>
      <c r="E9" s="6"/>
      <c r="F9" s="6"/>
      <c r="G9" s="6"/>
      <c r="H9" s="6"/>
      <c r="I9" s="6"/>
      <c r="J9" s="6"/>
      <c r="K9" s="6"/>
      <c r="L9" s="6"/>
    </row>
    <row r="10" spans="1:12" ht="15" customHeight="1" x14ac:dyDescent="0.25">
      <c r="A10" s="5" t="s">
        <v>53</v>
      </c>
      <c r="B10" s="6"/>
      <c r="C10" s="6"/>
      <c r="D10" s="6"/>
      <c r="E10" s="6"/>
      <c r="F10" s="6"/>
      <c r="G10" s="6"/>
      <c r="H10" s="6"/>
      <c r="I10" s="6"/>
      <c r="J10" s="6"/>
      <c r="K10" s="6"/>
      <c r="L10" s="6"/>
    </row>
    <row r="11" spans="1:12" x14ac:dyDescent="0.25">
      <c r="A11" s="8" t="s">
        <v>96</v>
      </c>
      <c r="B11" s="8" t="s">
        <v>115</v>
      </c>
      <c r="C11" s="8" t="s">
        <v>113</v>
      </c>
      <c r="D11" s="8" t="s">
        <v>93</v>
      </c>
      <c r="E11" s="8" t="s">
        <v>91</v>
      </c>
      <c r="F11" s="8" t="s">
        <v>90</v>
      </c>
      <c r="G11" s="8" t="s">
        <v>92</v>
      </c>
      <c r="H11" s="8"/>
      <c r="I11" s="6"/>
      <c r="J11" s="6"/>
      <c r="K11" s="6"/>
    </row>
    <row r="12" spans="1:12" x14ac:dyDescent="0.25">
      <c r="A12" s="6" t="s">
        <v>54</v>
      </c>
      <c r="B12">
        <v>21</v>
      </c>
      <c r="C12">
        <v>222</v>
      </c>
      <c r="D12">
        <v>619</v>
      </c>
      <c r="E12">
        <v>366</v>
      </c>
      <c r="F12">
        <v>265</v>
      </c>
      <c r="G12">
        <v>12</v>
      </c>
      <c r="I12" s="6"/>
      <c r="J12" s="6"/>
      <c r="K12" s="6"/>
    </row>
    <row r="13" spans="1:12" x14ac:dyDescent="0.25">
      <c r="A13" s="6" t="s">
        <v>55</v>
      </c>
      <c r="B13">
        <v>4</v>
      </c>
      <c r="C13">
        <v>219</v>
      </c>
      <c r="D13">
        <v>328</v>
      </c>
      <c r="E13">
        <v>159</v>
      </c>
      <c r="F13">
        <v>91</v>
      </c>
      <c r="G13">
        <v>13</v>
      </c>
      <c r="I13" s="6"/>
      <c r="J13" s="6"/>
      <c r="K13" s="6"/>
    </row>
    <row r="14" spans="1:12" x14ac:dyDescent="0.25">
      <c r="A14" s="6" t="s">
        <v>56</v>
      </c>
      <c r="B14">
        <v>29</v>
      </c>
      <c r="C14">
        <v>181</v>
      </c>
      <c r="D14">
        <v>167</v>
      </c>
      <c r="E14">
        <v>123</v>
      </c>
      <c r="F14">
        <v>90</v>
      </c>
      <c r="G14">
        <v>47</v>
      </c>
      <c r="I14" s="6"/>
      <c r="J14" s="6"/>
      <c r="K14" s="6"/>
    </row>
    <row r="15" spans="1:12" x14ac:dyDescent="0.25">
      <c r="A15" s="6" t="s">
        <v>57</v>
      </c>
      <c r="B15">
        <v>17</v>
      </c>
      <c r="C15">
        <v>113</v>
      </c>
      <c r="D15">
        <v>124</v>
      </c>
      <c r="E15">
        <v>70</v>
      </c>
      <c r="F15">
        <v>35</v>
      </c>
      <c r="G15">
        <v>30</v>
      </c>
      <c r="I15" s="6"/>
      <c r="J15" s="6"/>
      <c r="K15" s="6"/>
    </row>
    <row r="16" spans="1:12" x14ac:dyDescent="0.25">
      <c r="A16" s="6" t="s">
        <v>58</v>
      </c>
      <c r="B16">
        <v>110</v>
      </c>
      <c r="C16">
        <v>884</v>
      </c>
      <c r="D16">
        <v>983</v>
      </c>
      <c r="E16">
        <v>718</v>
      </c>
      <c r="F16">
        <v>501</v>
      </c>
      <c r="G16">
        <v>77</v>
      </c>
      <c r="I16" s="6"/>
      <c r="J16" s="6"/>
      <c r="K16" s="6"/>
    </row>
    <row r="17" spans="1:11" x14ac:dyDescent="0.25">
      <c r="A17" s="6" t="s">
        <v>59</v>
      </c>
      <c r="B17">
        <v>205</v>
      </c>
      <c r="C17">
        <v>731</v>
      </c>
      <c r="D17">
        <v>804</v>
      </c>
      <c r="E17">
        <v>482</v>
      </c>
      <c r="F17">
        <v>372</v>
      </c>
      <c r="G17">
        <v>115</v>
      </c>
      <c r="I17" s="6"/>
      <c r="J17" s="6"/>
      <c r="K17" s="6"/>
    </row>
    <row r="18" spans="1:11" x14ac:dyDescent="0.25">
      <c r="A18" t="s">
        <v>60</v>
      </c>
      <c r="B18">
        <v>0</v>
      </c>
      <c r="C18">
        <v>54</v>
      </c>
      <c r="D18">
        <v>75</v>
      </c>
      <c r="E18">
        <v>34</v>
      </c>
      <c r="F18">
        <v>45</v>
      </c>
      <c r="G18">
        <v>6</v>
      </c>
    </row>
    <row r="19" spans="1:11" x14ac:dyDescent="0.25">
      <c r="A19" t="s">
        <v>61</v>
      </c>
      <c r="B19">
        <v>324</v>
      </c>
      <c r="C19">
        <v>2862</v>
      </c>
      <c r="D19">
        <v>3320</v>
      </c>
      <c r="E19">
        <v>1861</v>
      </c>
      <c r="F19">
        <v>1248</v>
      </c>
      <c r="G19">
        <v>74</v>
      </c>
    </row>
    <row r="20" spans="1:11" x14ac:dyDescent="0.25">
      <c r="A20" t="s">
        <v>62</v>
      </c>
      <c r="B20">
        <v>136</v>
      </c>
      <c r="C20">
        <v>748</v>
      </c>
      <c r="D20">
        <v>902</v>
      </c>
      <c r="E20">
        <v>456</v>
      </c>
      <c r="F20">
        <v>280</v>
      </c>
      <c r="G20">
        <v>64</v>
      </c>
    </row>
    <row r="21" spans="1:11" x14ac:dyDescent="0.25">
      <c r="A21" t="s">
        <v>105</v>
      </c>
      <c r="B21">
        <v>1492</v>
      </c>
      <c r="C21">
        <v>1714</v>
      </c>
      <c r="D21">
        <v>1</v>
      </c>
      <c r="E21">
        <v>1</v>
      </c>
      <c r="F21">
        <v>1</v>
      </c>
      <c r="G21">
        <v>0</v>
      </c>
    </row>
    <row r="22" spans="1:11" x14ac:dyDescent="0.25">
      <c r="A22" t="s">
        <v>46</v>
      </c>
      <c r="B22">
        <f>SUBTOTAL(109,IR07_Categories[2026/27 (2)])</f>
        <v>2338</v>
      </c>
      <c r="C22">
        <f>SUBTOTAL(109,IR07_Categories[2025/26])</f>
        <v>7728</v>
      </c>
      <c r="D22">
        <f>SUBTOTAL(109,IR07_Categories[2024/25])</f>
        <v>7323</v>
      </c>
      <c r="E22">
        <f>SUBTOTAL(109,IR07_Categories[2023/24])</f>
        <v>4270</v>
      </c>
      <c r="F22">
        <f>SUBTOTAL(109,IR07_Categories[2022/23])</f>
        <v>2928</v>
      </c>
      <c r="G22">
        <f>SUBTOTAL(109,IR07_Categories[2021/22])</f>
        <v>438</v>
      </c>
    </row>
    <row r="23" spans="1:11" x14ac:dyDescent="0.25">
      <c r="B23"/>
      <c r="C23"/>
    </row>
    <row r="24" spans="1:11" x14ac:dyDescent="0.25">
      <c r="A24" s="3" t="s">
        <v>47</v>
      </c>
      <c r="B24" s="4"/>
      <c r="C24" s="4"/>
    </row>
    <row r="25" spans="1:11" x14ac:dyDescent="0.25">
      <c r="A25" s="12" t="s">
        <v>108</v>
      </c>
    </row>
    <row r="26" spans="1:11" x14ac:dyDescent="0.25">
      <c r="A26" s="12" t="s">
        <v>110</v>
      </c>
    </row>
    <row r="27" spans="1:11" x14ac:dyDescent="0.25">
      <c r="A27" t="s">
        <v>118</v>
      </c>
    </row>
    <row r="28" spans="1:11" x14ac:dyDescent="0.25">
      <c r="A28" t="s">
        <v>112</v>
      </c>
    </row>
    <row r="29" spans="1:11" x14ac:dyDescent="0.25">
      <c r="A29" t="s">
        <v>106</v>
      </c>
    </row>
  </sheetData>
  <mergeCells count="2">
    <mergeCell ref="A1:L1"/>
    <mergeCell ref="A2:L2"/>
  </mergeCells>
  <phoneticPr fontId="6" type="noConversion"/>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F4BA-1B86-49E9-BAEC-9A5600A3D155}">
  <dimension ref="A1:M27"/>
  <sheetViews>
    <sheetView tabSelected="1" topLeftCell="A2" workbookViewId="0">
      <selection activeCell="E4" sqref="E4"/>
    </sheetView>
  </sheetViews>
  <sheetFormatPr defaultRowHeight="15" x14ac:dyDescent="0.25"/>
  <cols>
    <col min="1" max="1" width="57.42578125" bestFit="1" customWidth="1"/>
    <col min="2" max="2" width="12.7109375" customWidth="1"/>
    <col min="3" max="3" width="10.140625" bestFit="1" customWidth="1"/>
    <col min="4" max="4" width="10.42578125" customWidth="1"/>
    <col min="5" max="5" width="12.7109375" customWidth="1"/>
    <col min="6" max="8" width="10.140625" customWidth="1"/>
    <col min="9" max="10" width="10.140625" bestFit="1" customWidth="1"/>
    <col min="11" max="11" width="62.28515625" customWidth="1"/>
    <col min="12" max="12" width="14" style="7" customWidth="1"/>
    <col min="13" max="13" width="13.28515625" style="1" customWidth="1"/>
    <col min="14" max="14" width="13.85546875" customWidth="1"/>
    <col min="15" max="17" width="11.85546875" customWidth="1"/>
  </cols>
  <sheetData>
    <row r="1" spans="1:13" ht="49.5" customHeight="1" x14ac:dyDescent="0.25">
      <c r="A1" s="15" t="s">
        <v>63</v>
      </c>
      <c r="B1" s="15"/>
      <c r="C1" s="15"/>
      <c r="D1" s="15"/>
      <c r="E1" s="15"/>
      <c r="F1" s="15"/>
      <c r="G1" s="15"/>
      <c r="H1" s="15"/>
      <c r="I1" s="15"/>
      <c r="J1" s="15"/>
      <c r="L1"/>
      <c r="M1"/>
    </row>
    <row r="2" spans="1:13" ht="78" customHeight="1" x14ac:dyDescent="0.25">
      <c r="A2" s="16" t="s">
        <v>64</v>
      </c>
      <c r="B2" s="16"/>
      <c r="C2" s="16"/>
      <c r="D2" s="16"/>
      <c r="E2" s="16"/>
      <c r="F2" s="16"/>
      <c r="G2" s="16"/>
      <c r="H2" s="16"/>
      <c r="I2" s="16"/>
      <c r="J2" s="16"/>
      <c r="L2"/>
      <c r="M2"/>
    </row>
    <row r="4" spans="1:13" x14ac:dyDescent="0.25">
      <c r="A4" t="s">
        <v>6</v>
      </c>
      <c r="B4" s="10" t="s">
        <v>116</v>
      </c>
      <c r="C4" s="10" t="s">
        <v>113</v>
      </c>
      <c r="D4" s="10" t="s">
        <v>93</v>
      </c>
      <c r="E4" s="10" t="s">
        <v>94</v>
      </c>
      <c r="F4" s="10" t="s">
        <v>90</v>
      </c>
      <c r="G4" s="10" t="s">
        <v>92</v>
      </c>
      <c r="I4" s="7"/>
      <c r="J4" s="1"/>
      <c r="L4"/>
      <c r="M4"/>
    </row>
    <row r="5" spans="1:13" x14ac:dyDescent="0.25">
      <c r="A5" t="s">
        <v>65</v>
      </c>
      <c r="B5">
        <v>0</v>
      </c>
      <c r="C5">
        <v>0</v>
      </c>
      <c r="D5">
        <v>2</v>
      </c>
      <c r="E5">
        <v>0</v>
      </c>
      <c r="F5">
        <v>0</v>
      </c>
      <c r="G5">
        <v>0</v>
      </c>
      <c r="I5" s="7"/>
      <c r="J5" s="1"/>
      <c r="L5"/>
      <c r="M5"/>
    </row>
    <row r="6" spans="1:13" x14ac:dyDescent="0.25">
      <c r="A6" t="s">
        <v>66</v>
      </c>
      <c r="B6">
        <v>9</v>
      </c>
      <c r="C6">
        <v>11</v>
      </c>
      <c r="D6">
        <v>12</v>
      </c>
      <c r="E6">
        <v>16</v>
      </c>
      <c r="F6">
        <v>2</v>
      </c>
      <c r="G6">
        <v>2</v>
      </c>
      <c r="I6" s="7"/>
      <c r="J6" s="1"/>
      <c r="L6"/>
      <c r="M6"/>
    </row>
    <row r="7" spans="1:13" x14ac:dyDescent="0.25">
      <c r="A7" t="s">
        <v>67</v>
      </c>
      <c r="B7">
        <v>0</v>
      </c>
      <c r="C7">
        <v>0</v>
      </c>
      <c r="D7">
        <v>0</v>
      </c>
      <c r="E7">
        <v>7</v>
      </c>
      <c r="F7">
        <v>13</v>
      </c>
      <c r="G7">
        <v>5</v>
      </c>
      <c r="I7" s="7"/>
      <c r="J7" s="1"/>
      <c r="L7"/>
      <c r="M7"/>
    </row>
    <row r="8" spans="1:13" x14ac:dyDescent="0.25">
      <c r="A8" t="s">
        <v>68</v>
      </c>
      <c r="B8">
        <v>0</v>
      </c>
      <c r="C8">
        <v>7</v>
      </c>
      <c r="D8">
        <v>3</v>
      </c>
      <c r="E8">
        <v>11</v>
      </c>
      <c r="F8">
        <v>1</v>
      </c>
      <c r="G8">
        <v>0</v>
      </c>
      <c r="I8" s="7"/>
      <c r="J8" s="1"/>
      <c r="L8"/>
      <c r="M8"/>
    </row>
    <row r="9" spans="1:13" x14ac:dyDescent="0.25">
      <c r="A9" t="s">
        <v>69</v>
      </c>
      <c r="B9">
        <v>1</v>
      </c>
      <c r="C9">
        <v>7</v>
      </c>
      <c r="D9">
        <v>7</v>
      </c>
      <c r="E9">
        <v>7</v>
      </c>
      <c r="F9">
        <v>1</v>
      </c>
      <c r="G9">
        <v>0</v>
      </c>
      <c r="I9" s="7"/>
      <c r="J9" s="1"/>
      <c r="L9"/>
      <c r="M9"/>
    </row>
    <row r="10" spans="1:13" x14ac:dyDescent="0.25">
      <c r="A10" t="s">
        <v>70</v>
      </c>
      <c r="B10">
        <v>0</v>
      </c>
      <c r="C10">
        <v>0</v>
      </c>
      <c r="D10">
        <v>0</v>
      </c>
      <c r="E10">
        <v>2</v>
      </c>
      <c r="F10">
        <v>0</v>
      </c>
      <c r="G10">
        <v>0</v>
      </c>
      <c r="I10" s="7"/>
      <c r="J10" s="1"/>
      <c r="L10"/>
      <c r="M10"/>
    </row>
    <row r="11" spans="1:13" x14ac:dyDescent="0.25">
      <c r="A11" t="s">
        <v>71</v>
      </c>
      <c r="B11">
        <v>3</v>
      </c>
      <c r="C11">
        <v>23</v>
      </c>
      <c r="D11">
        <v>14</v>
      </c>
      <c r="E11">
        <v>76</v>
      </c>
      <c r="F11">
        <v>65</v>
      </c>
      <c r="G11">
        <v>65</v>
      </c>
      <c r="I11" s="7"/>
      <c r="J11" s="1"/>
      <c r="L11"/>
      <c r="M11"/>
    </row>
    <row r="12" spans="1:13" x14ac:dyDescent="0.25">
      <c r="A12" t="s">
        <v>72</v>
      </c>
      <c r="B12">
        <v>0</v>
      </c>
      <c r="C12">
        <v>0</v>
      </c>
      <c r="D12">
        <v>1</v>
      </c>
      <c r="E12">
        <v>0</v>
      </c>
      <c r="F12">
        <v>0</v>
      </c>
      <c r="G12">
        <v>0</v>
      </c>
      <c r="I12" s="7"/>
      <c r="J12" s="1"/>
      <c r="L12"/>
      <c r="M12"/>
    </row>
    <row r="13" spans="1:13" x14ac:dyDescent="0.25">
      <c r="A13" t="s">
        <v>73</v>
      </c>
      <c r="B13">
        <v>0</v>
      </c>
      <c r="C13">
        <v>0</v>
      </c>
      <c r="D13">
        <v>0</v>
      </c>
      <c r="E13">
        <v>0</v>
      </c>
      <c r="F13">
        <v>1</v>
      </c>
      <c r="G13">
        <v>0</v>
      </c>
      <c r="I13" s="7"/>
      <c r="J13" s="1"/>
      <c r="L13"/>
      <c r="M13"/>
    </row>
    <row r="14" spans="1:13" x14ac:dyDescent="0.25">
      <c r="A14" t="s">
        <v>74</v>
      </c>
      <c r="B14">
        <v>0</v>
      </c>
      <c r="C14">
        <v>0</v>
      </c>
      <c r="D14">
        <v>0</v>
      </c>
      <c r="E14">
        <v>1</v>
      </c>
      <c r="F14">
        <v>0</v>
      </c>
      <c r="G14">
        <v>0</v>
      </c>
      <c r="I14" s="7"/>
      <c r="J14" s="1"/>
      <c r="L14"/>
      <c r="M14"/>
    </row>
    <row r="15" spans="1:13" x14ac:dyDescent="0.25">
      <c r="A15" t="s">
        <v>75</v>
      </c>
      <c r="B15">
        <v>7</v>
      </c>
      <c r="C15">
        <v>11</v>
      </c>
      <c r="D15">
        <v>17</v>
      </c>
      <c r="E15">
        <v>14</v>
      </c>
      <c r="F15">
        <v>7</v>
      </c>
      <c r="G15">
        <v>10</v>
      </c>
      <c r="I15" s="7"/>
      <c r="J15" s="1"/>
      <c r="L15"/>
      <c r="M15"/>
    </row>
    <row r="16" spans="1:13" x14ac:dyDescent="0.25">
      <c r="A16" t="s">
        <v>76</v>
      </c>
      <c r="B16">
        <v>6</v>
      </c>
      <c r="C16">
        <v>6</v>
      </c>
      <c r="D16">
        <v>16</v>
      </c>
      <c r="E16">
        <v>16</v>
      </c>
      <c r="F16">
        <v>21</v>
      </c>
      <c r="G16">
        <v>11</v>
      </c>
      <c r="I16" s="7"/>
      <c r="J16" s="1"/>
      <c r="L16"/>
      <c r="M16"/>
    </row>
    <row r="17" spans="1:13" x14ac:dyDescent="0.25">
      <c r="A17" t="s">
        <v>77</v>
      </c>
      <c r="B17">
        <v>42</v>
      </c>
      <c r="C17">
        <v>89</v>
      </c>
      <c r="D17">
        <v>114</v>
      </c>
      <c r="E17">
        <v>116</v>
      </c>
      <c r="F17">
        <v>86</v>
      </c>
      <c r="G17">
        <v>56</v>
      </c>
      <c r="I17" s="7"/>
      <c r="J17" s="1"/>
      <c r="L17"/>
      <c r="M17"/>
    </row>
    <row r="18" spans="1:13" x14ac:dyDescent="0.25">
      <c r="A18" t="s">
        <v>78</v>
      </c>
      <c r="B18">
        <v>29</v>
      </c>
      <c r="C18">
        <v>62</v>
      </c>
      <c r="D18">
        <v>115</v>
      </c>
      <c r="E18">
        <v>131</v>
      </c>
      <c r="F18">
        <v>63</v>
      </c>
      <c r="G18">
        <v>43</v>
      </c>
      <c r="I18" s="7"/>
      <c r="J18" s="1"/>
      <c r="L18"/>
      <c r="M18"/>
    </row>
    <row r="19" spans="1:13" x14ac:dyDescent="0.25">
      <c r="A19" t="s">
        <v>79</v>
      </c>
      <c r="B19">
        <v>0</v>
      </c>
      <c r="C19">
        <v>0</v>
      </c>
      <c r="D19">
        <v>1</v>
      </c>
      <c r="E19">
        <v>4</v>
      </c>
      <c r="F19">
        <v>5</v>
      </c>
      <c r="G19">
        <v>7</v>
      </c>
      <c r="I19" s="7"/>
      <c r="J19" s="1"/>
      <c r="L19"/>
      <c r="M19"/>
    </row>
    <row r="20" spans="1:13" x14ac:dyDescent="0.25">
      <c r="A20" t="s">
        <v>46</v>
      </c>
      <c r="B20">
        <f>SUBTOTAL(109,Probation_Complaints[2026/27 (3)])</f>
        <v>97</v>
      </c>
      <c r="C20">
        <f>SUBTOTAL(109,Probation_Complaints[2025/26])</f>
        <v>216</v>
      </c>
      <c r="D20">
        <f>SUBTOTAL(109,Probation_Complaints[2024/25])</f>
        <v>302</v>
      </c>
      <c r="E20">
        <f>SUBTOTAL(109,Probation_Complaints[2023/24 (2)])</f>
        <v>401</v>
      </c>
      <c r="F20">
        <f>SUBTOTAL(109,Probation_Complaints[2022/23])</f>
        <v>265</v>
      </c>
      <c r="G20">
        <f>SUBTOTAL(109,Probation_Complaints[2021/22])</f>
        <v>199</v>
      </c>
      <c r="I20" s="7"/>
      <c r="J20" s="1"/>
      <c r="L20"/>
      <c r="M20"/>
    </row>
    <row r="21" spans="1:13" x14ac:dyDescent="0.25">
      <c r="B21" s="7"/>
      <c r="C21" s="1"/>
    </row>
    <row r="22" spans="1:13" x14ac:dyDescent="0.25">
      <c r="A22" s="3" t="s">
        <v>80</v>
      </c>
      <c r="B22" s="2"/>
      <c r="C22" s="4"/>
    </row>
    <row r="23" spans="1:13" x14ac:dyDescent="0.25">
      <c r="A23" s="12" t="s">
        <v>108</v>
      </c>
      <c r="B23" s="7"/>
      <c r="C23" s="1"/>
    </row>
    <row r="24" spans="1:13" x14ac:dyDescent="0.25">
      <c r="A24" t="s">
        <v>81</v>
      </c>
      <c r="B24" s="7"/>
      <c r="C24" s="1"/>
    </row>
    <row r="25" spans="1:13" x14ac:dyDescent="0.25">
      <c r="A25" s="12" t="s">
        <v>111</v>
      </c>
      <c r="B25" s="7"/>
      <c r="C25" s="1"/>
    </row>
    <row r="26" spans="1:13" x14ac:dyDescent="0.25">
      <c r="A26" t="s">
        <v>82</v>
      </c>
      <c r="B26" s="7"/>
      <c r="C26" s="1"/>
    </row>
    <row r="27" spans="1:13" x14ac:dyDescent="0.25">
      <c r="A27" t="s">
        <v>83</v>
      </c>
      <c r="B27" s="7"/>
      <c r="C27" s="1"/>
    </row>
  </sheetData>
  <mergeCells count="2">
    <mergeCell ref="A1:J1"/>
    <mergeCell ref="A2:J2"/>
  </mergeCells>
  <phoneticPr fontId="6"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B7AD8-7433-4401-84C2-A1B44D337E14}">
  <dimension ref="A1:H12"/>
  <sheetViews>
    <sheetView workbookViewId="0">
      <selection activeCell="B32" sqref="B32"/>
    </sheetView>
  </sheetViews>
  <sheetFormatPr defaultRowHeight="15" x14ac:dyDescent="0.25"/>
  <cols>
    <col min="1" max="1" width="90.7109375" customWidth="1"/>
    <col min="2" max="2" width="15.28515625" style="7" bestFit="1" customWidth="1"/>
    <col min="3" max="6" width="10.140625" bestFit="1" customWidth="1"/>
    <col min="7" max="7" width="10.140625" customWidth="1"/>
    <col min="8" max="8" width="10.140625" bestFit="1" customWidth="1"/>
  </cols>
  <sheetData>
    <row r="1" spans="1:8" ht="49.5" customHeight="1" x14ac:dyDescent="0.25">
      <c r="A1" s="15" t="s">
        <v>84</v>
      </c>
      <c r="B1" s="15"/>
      <c r="C1" s="15"/>
      <c r="D1" s="15"/>
      <c r="E1" s="15"/>
      <c r="F1" s="15"/>
      <c r="G1" s="15"/>
      <c r="H1" s="15"/>
    </row>
    <row r="2" spans="1:8" ht="19.5" customHeight="1" x14ac:dyDescent="0.25">
      <c r="A2" s="16" t="s">
        <v>85</v>
      </c>
      <c r="B2" s="16"/>
      <c r="C2" s="16"/>
      <c r="D2" s="16"/>
      <c r="E2" s="16"/>
      <c r="F2" s="16"/>
      <c r="G2" s="16"/>
      <c r="H2" s="16"/>
    </row>
    <row r="3" spans="1:8" x14ac:dyDescent="0.25">
      <c r="A3" s="18" t="s">
        <v>86</v>
      </c>
      <c r="B3" s="18"/>
      <c r="C3" s="18"/>
      <c r="D3" s="18"/>
      <c r="E3" s="18"/>
      <c r="F3" s="18"/>
      <c r="G3" s="18"/>
      <c r="H3" s="18"/>
    </row>
    <row r="5" spans="1:8" x14ac:dyDescent="0.25">
      <c r="A5" t="s">
        <v>6</v>
      </c>
      <c r="B5" t="s">
        <v>107</v>
      </c>
      <c r="C5" s="7" t="s">
        <v>95</v>
      </c>
      <c r="D5" t="s">
        <v>93</v>
      </c>
      <c r="E5" t="s">
        <v>91</v>
      </c>
      <c r="F5" t="s">
        <v>90</v>
      </c>
      <c r="G5" t="s">
        <v>92</v>
      </c>
    </row>
    <row r="6" spans="1:8" x14ac:dyDescent="0.25">
      <c r="A6" t="s">
        <v>87</v>
      </c>
      <c r="B6">
        <v>0</v>
      </c>
      <c r="C6">
        <v>0</v>
      </c>
      <c r="D6">
        <v>0</v>
      </c>
      <c r="E6">
        <v>0</v>
      </c>
      <c r="F6">
        <v>2</v>
      </c>
      <c r="G6">
        <v>0</v>
      </c>
    </row>
    <row r="7" spans="1:8" x14ac:dyDescent="0.25">
      <c r="A7" t="s">
        <v>88</v>
      </c>
      <c r="B7">
        <v>0</v>
      </c>
      <c r="C7">
        <v>0</v>
      </c>
      <c r="D7">
        <v>0</v>
      </c>
      <c r="E7">
        <v>0</v>
      </c>
      <c r="F7">
        <v>2</v>
      </c>
      <c r="G7">
        <v>0</v>
      </c>
    </row>
    <row r="8" spans="1:8" x14ac:dyDescent="0.25">
      <c r="A8" t="s">
        <v>104</v>
      </c>
      <c r="B8">
        <f>SUBTOTAL(109,PECCS_Complaints[2026/27])</f>
        <v>0</v>
      </c>
      <c r="C8" s="14">
        <f>SUBTOTAL(109,PECCS_Complaints[2025/26 (2)])</f>
        <v>0</v>
      </c>
      <c r="D8">
        <f>SUBTOTAL(109,PECCS_Complaints[2024/25])</f>
        <v>0</v>
      </c>
      <c r="E8">
        <f>SUBTOTAL(109,PECCS_Complaints[2023/24])</f>
        <v>0</v>
      </c>
      <c r="F8">
        <f>SUBTOTAL(109,PECCS_Complaints[2022/23])</f>
        <v>4</v>
      </c>
      <c r="G8">
        <f>SUBTOTAL(109,PECCS_Complaints[2021/22])</f>
        <v>0</v>
      </c>
    </row>
    <row r="10" spans="1:8" x14ac:dyDescent="0.25">
      <c r="A10" s="3" t="s">
        <v>80</v>
      </c>
      <c r="B10" s="2"/>
      <c r="C10" s="3"/>
    </row>
    <row r="11" spans="1:8" x14ac:dyDescent="0.25">
      <c r="A11" s="12" t="s">
        <v>108</v>
      </c>
    </row>
    <row r="12" spans="1:8" x14ac:dyDescent="0.25">
      <c r="A12" s="12" t="s">
        <v>110</v>
      </c>
    </row>
  </sheetData>
  <mergeCells count="3">
    <mergeCell ref="A3:H3"/>
    <mergeCell ref="A2:H2"/>
    <mergeCell ref="A1:H1"/>
  </mergeCells>
  <phoneticPr fontId="6" type="noConversion"/>
  <hyperlinks>
    <hyperlink ref="A3" r:id="rId1" display="https://www.corrections.govt.nz/resources/strategic_reports/annual-reports" xr:uid="{410303AC-517E-4D09-8577-FCC0A2C09DD9}"/>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5c0cf9-c00d-4ec1-a18b-1e525508c8a7">
      <Terms xmlns="http://schemas.microsoft.com/office/infopath/2007/PartnerControls"/>
    </lcf76f155ced4ddcb4097134ff3c332f>
    <TaxCatchAll xmlns="04c7babe-6a67-4232-9ed8-d893b69960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9953A7459B424190930ED164BF444E" ma:contentTypeVersion="16" ma:contentTypeDescription="Create a new document." ma:contentTypeScope="" ma:versionID="9b9dde9d85636eadd6921cba62a037a6">
  <xsd:schema xmlns:xsd="http://www.w3.org/2001/XMLSchema" xmlns:xs="http://www.w3.org/2001/XMLSchema" xmlns:p="http://schemas.microsoft.com/office/2006/metadata/properties" xmlns:ns2="185c0cf9-c00d-4ec1-a18b-1e525508c8a7" xmlns:ns3="04c7babe-6a67-4232-9ed8-d893b699600e" targetNamespace="http://schemas.microsoft.com/office/2006/metadata/properties" ma:root="true" ma:fieldsID="3365df4e92857f98263ff5bfc903f1c7" ns2:_="" ns3:_="">
    <xsd:import namespace="185c0cf9-c00d-4ec1-a18b-1e525508c8a7"/>
    <xsd:import namespace="04c7babe-6a67-4232-9ed8-d893b69960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5c0cf9-c00d-4ec1-a18b-1e525508c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d18213b-d740-4989-87d7-444e9b40fc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c7babe-6a67-4232-9ed8-d893b699600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5abd2ec-8e91-475a-922a-4dc3d8fe5592}" ma:internalName="TaxCatchAll" ma:showField="CatchAllData" ma:web="04c7babe-6a67-4232-9ed8-d893b69960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9836B1E0-BD9D-427E-A421-12E5C55E5B07}">
  <ds:schemaRefs>
    <ds:schemaRef ds:uri="http://schemas.microsoft.com/sharepoint/v3/contenttype/forms"/>
  </ds:schemaRefs>
</ds:datastoreItem>
</file>

<file path=customXml/itemProps2.xml><?xml version="1.0" encoding="utf-8"?>
<ds:datastoreItem xmlns:ds="http://schemas.openxmlformats.org/officeDocument/2006/customXml" ds:itemID="{15FB1FD3-59B4-4144-8D34-BBCFB7985680}">
  <ds:schemaRefs>
    <ds:schemaRef ds:uri="http://schemas.microsoft.com/office/2006/metadata/properties"/>
    <ds:schemaRef ds:uri="http://schemas.microsoft.com/office/infopath/2007/PartnerControls"/>
    <ds:schemaRef ds:uri="53ad8c13-b64f-4f5b-8321-1ffed1e95388"/>
    <ds:schemaRef ds:uri="e137f081-64a5-45f0-9a44-5a0532991480"/>
    <ds:schemaRef ds:uri="185c0cf9-c00d-4ec1-a18b-1e525508c8a7"/>
    <ds:schemaRef ds:uri="04c7babe-6a67-4232-9ed8-d893b699600e"/>
  </ds:schemaRefs>
</ds:datastoreItem>
</file>

<file path=customXml/itemProps3.xml><?xml version="1.0" encoding="utf-8"?>
<ds:datastoreItem xmlns:ds="http://schemas.openxmlformats.org/officeDocument/2006/customXml" ds:itemID="{E4BFFC2F-DD43-4299-AC36-6C8CCF346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5c0cf9-c00d-4ec1-a18b-1e525508c8a7"/>
    <ds:schemaRef ds:uri="04c7babe-6a67-4232-9ed8-d893b6996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F47CA4B-9C68-4B1A-8F0F-A200F8C427AD}">
  <ds:schemaRefs>
    <ds:schemaRef ds:uri="http://schemas.microsoft.com/DataMashup"/>
  </ds:schemaRefs>
</ds:datastoreItem>
</file>

<file path=docMetadata/LabelInfo.xml><?xml version="1.0" encoding="utf-8"?>
<clbl:labelList xmlns:clbl="http://schemas.microsoft.com/office/2020/mipLabelMetadata">
  <clbl:label id="{fc4d60d1-bb67-4d7b-8981-09a1c54e91ea}" enabled="0" method="" siteId="{fc4d60d1-bb67-4d7b-8981-09a1c54e91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PC.01 Complaints</vt:lpstr>
      <vt:lpstr>IR.07 Allegations Against Staff</vt:lpstr>
      <vt:lpstr>Probation Complaints</vt:lpstr>
      <vt:lpstr>PECCS Complaints</vt:lpstr>
    </vt:vector>
  </TitlesOfParts>
  <Manager/>
  <Company>Department of Corrections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MOUNTCASTLE, Kate (PONEKE)</dc:creator>
  <cp:keywords/>
  <dc:description/>
  <cp:lastModifiedBy>Laura Belluscio (PONEKE)</cp:lastModifiedBy>
  <cp:revision/>
  <dcterms:created xsi:type="dcterms:W3CDTF">2024-01-16T20:49:48Z</dcterms:created>
  <dcterms:modified xsi:type="dcterms:W3CDTF">2026-10-18T20:14:24Z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0x010100239953A7459B424190930ED164BF444E</vt:lpwstr>
  </property>
  <property fmtid="{D5CDD505-2E9C-101B-9397-08002B2CF9AE}" pid="3" name="MediaServiceImageTags">
    <vt:lpwstr/>
  </property>
  <property fmtid="{D5CDD505-2E9C-101B-9397-08002B2CF9AE}" pid="4" name="Order">
    <vt:r8>1107700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