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correctionsnz.sharepoint.com/sites/SafetyWellbeingInsights/Shared Documents/General/Complaints data/Quarterly Reports/2025-26 Q3/"/>
    </mc:Choice>
  </mc:AlternateContent>
  <xr:revisionPtr revIDLastSave="6" documentId="8_{93259832-334E-4129-86F6-657ED858A73D}" xr6:coauthVersionLast="47" xr6:coauthVersionMax="47" xr10:uidLastSave="{F95FF8C8-578A-4F15-B66A-FB768D2D854E}"/>
  <bookViews>
    <workbookView xWindow="-120" yWindow="-120" windowWidth="29040" windowHeight="15720" activeTab="3" xr2:uid="{AC05EA32-63E0-4A1D-9CB9-CAEB66465E8D}"/>
  </bookViews>
  <sheets>
    <sheet name="PC.01 Complaints" sheetId="1" r:id="rId1"/>
    <sheet name="IR.07 Allegations Against Staff" sheetId="3" r:id="rId2"/>
    <sheet name="Probation Complaints" sheetId="4" r:id="rId3"/>
    <sheet name="PECCS Complaints" sheetId="5" r:id="rId4"/>
  </sheets>
  <definedNames>
    <definedName name="ExternalData_1" localSheetId="1" hidden="1">'IR.07 Allegations Against Staff'!$A$5:$G$8</definedName>
    <definedName name="ExternalData_1" localSheetId="0" hidden="1">'PC.01 Complaints'!$A$12:$G$30</definedName>
    <definedName name="ExternalData_1" localSheetId="3" hidden="1">'PECCS Complaints'!$A$5:$G$7</definedName>
    <definedName name="ExternalData_2" localSheetId="1" hidden="1">'IR.07 Allegations Against Staff'!$A$11:$G$21</definedName>
    <definedName name="ExternalData_2" localSheetId="0" hidden="1">'PC.01 Complaints'!$A$34:$G$52</definedName>
    <definedName name="ExternalData_3" localSheetId="0" hidden="1">'PC.01 Complaints'!$A$7:$G$9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B22" i="3"/>
  <c r="C22" i="3"/>
  <c r="D22" i="3"/>
  <c r="E22" i="3"/>
  <c r="F22" i="3"/>
  <c r="G22" i="3"/>
  <c r="B53" i="1"/>
  <c r="C53" i="1"/>
  <c r="D53" i="1"/>
  <c r="E53" i="1"/>
  <c r="F53" i="1"/>
  <c r="G53" i="1"/>
  <c r="B31" i="1"/>
  <c r="C31" i="1"/>
  <c r="D31" i="1"/>
  <c r="E31" i="1"/>
  <c r="F31" i="1"/>
  <c r="G31" i="1"/>
  <c r="B20" i="4"/>
  <c r="C20" i="4"/>
  <c r="E20" i="4"/>
  <c r="F20" i="4"/>
  <c r="G20" i="4"/>
  <c r="B8" i="5"/>
  <c r="C8" i="5"/>
  <c r="D8" i="5"/>
  <c r="E8" i="5"/>
  <c r="F8" i="5"/>
  <c r="G8" i="5"/>
</calcChain>
</file>

<file path=xl/sharedStrings.xml><?xml version="1.0" encoding="utf-8"?>
<sst xmlns="http://schemas.openxmlformats.org/spreadsheetml/2006/main" count="159" uniqueCount="118">
  <si>
    <t>PC.01 Prison Complaints</t>
  </si>
  <si>
    <t>PC.01 complaints about prisons can be made in confidence to unit staff or directly to prison management. Where possible, we try to resolve complaints at the lowest appropriate level. Generally, this means corrections officers are the first to receive a complaint and will attempt to resolve it informally.</t>
  </si>
  <si>
    <t xml:space="preserve">If a resolution cannot be achieved at this level, a person in prison can submit a formal complaint through the PC.01 process. </t>
  </si>
  <si>
    <t>Find out more about the PC.01 process.</t>
  </si>
  <si>
    <t>PC.01 complaints opened and closed by financial year</t>
  </si>
  <si>
    <t>PC.01 complaints by category</t>
  </si>
  <si>
    <t>Category</t>
  </si>
  <si>
    <t>COMMUNICATIONS</t>
  </si>
  <si>
    <t>FOOD SERVICES</t>
  </si>
  <si>
    <t>HEALTH SERVICES</t>
  </si>
  <si>
    <t>MISCONDUCT</t>
  </si>
  <si>
    <t>OTHER</t>
  </si>
  <si>
    <t>PERSONAL AND OFFICIAL VISITORS</t>
  </si>
  <si>
    <t>PRISON CONDITIONS</t>
  </si>
  <si>
    <t>PRISON WORK AND PAY</t>
  </si>
  <si>
    <t>PRISONER MANAGEMENT</t>
  </si>
  <si>
    <t>PRISONER PROPERTY</t>
  </si>
  <si>
    <t>PRISONER REQUESTS</t>
  </si>
  <si>
    <t>PRISONER WELFARE</t>
  </si>
  <si>
    <t>RECREATION, EXERCISE AND SPORT</t>
  </si>
  <si>
    <t>SECURITY CLASSIFICATION</t>
  </si>
  <si>
    <t>SENTENCE MANAGEMENT</t>
  </si>
  <si>
    <t>STAFF CONDUCT AND ATTITUDE</t>
  </si>
  <si>
    <t>TEMPORARY RELEASE AND TEMPORARY REMOVAL</t>
  </si>
  <si>
    <t>TRANSFERS &amp; MOVEMENTS</t>
  </si>
  <si>
    <t>Total</t>
  </si>
  <si>
    <t>PC.01 complaints by site</t>
  </si>
  <si>
    <t>Prison Name</t>
  </si>
  <si>
    <t>AROHATA PRISON</t>
  </si>
  <si>
    <t>ARWCF</t>
  </si>
  <si>
    <t>ASCF</t>
  </si>
  <si>
    <t>AUCKLAND PRISON</t>
  </si>
  <si>
    <t>CHRISTCHURCH PRISON</t>
  </si>
  <si>
    <t>CHRISTCHURCH WOMENS</t>
  </si>
  <si>
    <t>HAWKES BAY PRISON</t>
  </si>
  <si>
    <t>INVERCARGILL PRISON</t>
  </si>
  <si>
    <t>MANAWATU PRISON</t>
  </si>
  <si>
    <t>MECF</t>
  </si>
  <si>
    <t>NRCF</t>
  </si>
  <si>
    <t>OCF</t>
  </si>
  <si>
    <t>RIMUTAKA PRISON</t>
  </si>
  <si>
    <t>ROLLESTON PRISON</t>
  </si>
  <si>
    <t>SHCF</t>
  </si>
  <si>
    <t>TONGARIRO PRISON</t>
  </si>
  <si>
    <t>WAIKERIA PRISON</t>
  </si>
  <si>
    <t>WHANGANUI PRISON</t>
  </si>
  <si>
    <t>Grand Total</t>
  </si>
  <si>
    <t>Notes</t>
  </si>
  <si>
    <t>(2) Financial year based on complaint creation date.</t>
  </si>
  <si>
    <t>(3) Financial year based on complaint closed date. Complaints can cover multiple financial years (e.g. be received in one financial year but closed in another).</t>
  </si>
  <si>
    <t>(5) The increase in PC.01 complaints in 2022-23 appears to be a result of complaints being added to the prisoner kiosks.</t>
  </si>
  <si>
    <t>IR.07 Allegations Against Staff</t>
  </si>
  <si>
    <t>IR.07 Allegations Against Staff can be submitted via the prisoner kiosk or on a paper form. Note the data below does not include data for Auckland South Corrections Facility (ASCF), as ASCF has its own process for managing allegations against staff.</t>
  </si>
  <si>
    <t>IR.07 Complaints Opened and Closed by Financial Year</t>
  </si>
  <si>
    <t>IR.07 Complaints by Category</t>
  </si>
  <si>
    <t>Assault - sexual</t>
  </si>
  <si>
    <t>Assault - serious</t>
  </si>
  <si>
    <t>Assault - non-serious</t>
  </si>
  <si>
    <t>Assault - no injury</t>
  </si>
  <si>
    <t>Verbal abuse/threats/attitude</t>
  </si>
  <si>
    <t>Inappropriate behaviour</t>
  </si>
  <si>
    <t>Contraband</t>
  </si>
  <si>
    <t>Not performing duties</t>
  </si>
  <si>
    <t>Other Misconduct</t>
  </si>
  <si>
    <t>(3) The increase in IR.07 Allegations Against Staff in 2022-23 appears to be a result of prisoners being enabled to submit complaints directly into the system via the prison kiosks.  The numbers of complaints upheld has remained relatively stable irrespective of this increase</t>
  </si>
  <si>
    <t>(4) From Q3 2023/24, data may have changed compared to previously reported data due to minor differences in the method of data extraction</t>
  </si>
  <si>
    <t>Community Probation Complaints</t>
  </si>
  <si>
    <t>Complaints about Community Corrections can be made in confidence to a Community Corrections staff member. Where possible, we try to resolve complaints at the lowest appropriate level. Generally, this means probation officers are the first to receive a complaint and will attempt to resolve it informally. If a complaint cannot be resolved at this level, a formal complaint can be made. A formal complaint will be passed to a community district manager. They will investigate a complaint and may involve other staff or more senior management if necessary.</t>
  </si>
  <si>
    <t>Case Management</t>
  </si>
  <si>
    <t>Community Work</t>
  </si>
  <si>
    <t>Complaint about info request [INACTIVE]</t>
  </si>
  <si>
    <t>Complaint about official or general request for information (4)</t>
  </si>
  <si>
    <t>Complaints Process</t>
  </si>
  <si>
    <t>Court/sentencing [INACTIVE]</t>
  </si>
  <si>
    <t>Other</t>
  </si>
  <si>
    <t>Personal &amp; Official Visitors</t>
  </si>
  <si>
    <t>Prisoner Communications</t>
  </si>
  <si>
    <t>Public Contact [INACTIVE]</t>
  </si>
  <si>
    <t>Reports</t>
  </si>
  <si>
    <t>Sentence/Order Enforcement</t>
  </si>
  <si>
    <t>Sentence/Order Management</t>
  </si>
  <si>
    <t>Staff Conduct &amp; Attitude</t>
  </si>
  <si>
    <t>Transfers</t>
  </si>
  <si>
    <t>Notes:</t>
  </si>
  <si>
    <t>(2) The 2023/24 data reports some changes in category compared to previous datasets, this is due to the transition to Resolve and some realignment of categories.</t>
  </si>
  <si>
    <t>(4) This category replaced the categories 'Complaint about info request' and 'OIA/Privacy Act/General request for information' at the start of 2024/25. Other inactive categories existed in previous reporting but are not active in Resolve.</t>
  </si>
  <si>
    <t>(5) Corrections' ability to provide centrally collated statistics on Community Probation complaints is currently limited, but statistics are provided to the best of our ability.</t>
  </si>
  <si>
    <t>Prison Escort and Court Custodial Services (PECCS) Complaints</t>
  </si>
  <si>
    <t>First Security is contracted by Corrections to provide Prison Escort and Court Custodial Services. The number of complaints received about the PECCS are outlined below. </t>
  </si>
  <si>
    <t>The statistics are also reported in our Annual Reports.</t>
  </si>
  <si>
    <t>Sub category one - Complaints by members of the public about security officer’s driving</t>
  </si>
  <si>
    <t>Sub category two - Complaint by a prisoner in relation to security officers employed by the contractor.</t>
  </si>
  <si>
    <t>Status</t>
  </si>
  <si>
    <t>2022/23</t>
  </si>
  <si>
    <t>2023/24</t>
  </si>
  <si>
    <t>2020/21</t>
  </si>
  <si>
    <t>2021/22</t>
  </si>
  <si>
    <t>2024/25</t>
  </si>
  <si>
    <t>2025/26 (3)</t>
  </si>
  <si>
    <t>2023/24 (2)</t>
  </si>
  <si>
    <t>2025/26 (2)</t>
  </si>
  <si>
    <t>Allegations</t>
  </si>
  <si>
    <t>IR.07 - Number of Complaints Closed</t>
  </si>
  <si>
    <t>IR.07 - Number of Complaints Currently Open (1)</t>
  </si>
  <si>
    <t>IR.07 - Number of Complaints Received</t>
  </si>
  <si>
    <t>2023/24 (4)</t>
  </si>
  <si>
    <t>2022/23 (3)</t>
  </si>
  <si>
    <t>2025/26 (4)</t>
  </si>
  <si>
    <t>Totals</t>
  </si>
  <si>
    <t>PC.01 -- Number of Complaints Received (2)</t>
  </si>
  <si>
    <t>PC.01 -- Number of Complaints Closed (3)</t>
  </si>
  <si>
    <t>(1) Data extracted on 9 April 2026.</t>
  </si>
  <si>
    <t>(4) Data for the 2025/26 Financial Year is included up to the Q3 cut‑off date of 31 March 2026.</t>
  </si>
  <si>
    <t>(2) Data for the 2025/26 Financial Year is included up to the Q3 cut‑off date of 31 March 2026.</t>
  </si>
  <si>
    <t>(3) Data for the 2025/26 Financial Year is included up to the Q3 cut‑off date of 31 March 2026.</t>
  </si>
  <si>
    <t>PECCS Complaint - Number of Complaints Received</t>
  </si>
  <si>
    <t>Not an IR.07 Allegation (5)</t>
  </si>
  <si>
    <t>(5) ‘Not an IR.07 Allegation’ is a new category allowing staff to record kiosk submissions that are clearly not IR.07 allegations (for example, health complaints)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</si>
</sst>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sz val="11"/>
      <color rgb="FF000000"/>
      <name val="Calibri"/>
      <family val="2"/>
    </font>
    <font>
      <sz val="19.25"/>
      <color rgb="FF89357C"/>
      <name val="Arial"/>
      <family val="2"/>
    </font>
    <font>
      <u/>
      <sz val="11"/>
      <color theme="10"/>
      <name val="Calibri"/>
      <family val="2"/>
      <scheme val="minor"/>
    </font>
    <font>
      <sz val="11"/>
      <name val="Calibri"/>
      <family val="2"/>
      <scheme val="minor"/>
    </font>
    <font>
      <sz val="8"/>
      <name val="Calibri"/>
      <family val="2"/>
      <scheme val="minor"/>
    </font>
    <font>
      <sz val="11"/>
      <color theme="0"/>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top/>
      <bottom style="thin">
        <color indexed="64"/>
      </bottom>
      <diagonal/>
    </border>
  </borders>
  <cellStyleXfs count="3">
    <xf numFmtId="0" fontId="0" fillId="0" borderId="0"/>
    <xf numFmtId="0" fontId="4" fillId="0" borderId="0" applyNumberFormat="0" applyFill="0" applyBorder="0" applyAlignment="0" applyProtection="0"/>
    <xf numFmtId="43" fontId="8" fillId="0" borderId="0" applyFont="0" applyFill="0" applyBorder="0" applyAlignment="0" applyProtection="0"/>
  </cellStyleXfs>
  <cellXfs count="19">
    <xf numFmtId="0" fontId="0" fillId="0" borderId="0" xfId="0"/>
    <xf numFmtId="0" fontId="0" fillId="0" borderId="0" xfId="0" applyAlignment="1">
      <alignment horizont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2" fillId="0" borderId="1" xfId="0" applyFont="1" applyBorder="1" applyAlignment="1">
      <alignment vertical="center"/>
    </xf>
    <xf numFmtId="0" fontId="5" fillId="0" borderId="0" xfId="0" applyFont="1" applyAlignment="1">
      <alignment horizontal="left" vertical="center" wrapText="1"/>
    </xf>
    <xf numFmtId="0" fontId="0" fillId="0" borderId="0" xfId="0"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xf>
    <xf numFmtId="0" fontId="4" fillId="0" borderId="0" xfId="1" applyAlignment="1">
      <alignment horizontal="left"/>
    </xf>
    <xf numFmtId="0" fontId="5" fillId="0" borderId="0" xfId="0" applyFont="1"/>
    <xf numFmtId="164" fontId="0" fillId="0" borderId="0" xfId="2" applyNumberFormat="1" applyFont="1"/>
    <xf numFmtId="0" fontId="0" fillId="0" borderId="0" xfId="0" applyAlignment="1">
      <alignment horizontal="right"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xf>
    <xf numFmtId="0" fontId="4" fillId="0" borderId="0" xfId="1" applyAlignment="1">
      <alignment horizontal="left"/>
    </xf>
  </cellXfs>
  <cellStyles count="3">
    <cellStyle name="Comma" xfId="2" builtinId="3"/>
    <cellStyle name="Hyperlink" xfId="1" builtinId="8"/>
    <cellStyle name="Normal" xfId="0" builtinId="0"/>
  </cellStyles>
  <dxfs count="22">
    <dxf>
      <alignment horizontal="right" vertical="center" textRotation="0" wrapText="0" indent="0" justifyLastLine="0" shrinkToFit="0" readingOrder="0"/>
    </dxf>
    <dxf>
      <alignment horizontal="center" vertical="center" textRotation="0" wrapText="0" indent="0" justifyLastLine="0" shrinkToFit="0" readingOrder="0"/>
    </dxf>
    <dxf>
      <font>
        <b val="0"/>
      </font>
    </dxf>
    <dxf>
      <numFmt numFmtId="0" formatCode="General"/>
    </dxf>
    <dxf>
      <numFmt numFmtId="0" formatCode="General"/>
    </dxf>
    <dxf>
      <font>
        <b val="0"/>
        <i val="0"/>
        <strike val="0"/>
        <condense val="0"/>
        <extend val="0"/>
        <outline val="0"/>
        <shadow val="0"/>
        <u val="none"/>
        <vertAlign val="baseline"/>
        <sz val="11"/>
        <color theme="0"/>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left" vertical="center" textRotation="0" wrapText="1" indent="0" justifyLastLine="0" shrinkToFit="0"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b/>
      </font>
      <numFmt numFmtId="0" formatCode="General"/>
    </dxf>
    <dxf>
      <alignment horizontal="center" vertical="bottom" textRotation="0" wrapText="0" indent="0" justifyLastLine="0" shrinkToFit="0" readingOrder="0"/>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4672D5-0D3D-4266-A280-003C25E602D1}" name="PC01_Categories" displayName="PC01_Categories" ref="A12:G31" totalsRowCount="1">
  <tableColumns count="7">
    <tableColumn id="1" xr3:uid="{1ED96955-85E0-40E9-817E-8DEFCCC10F56}" name="Category" totalsRowLabel="Total" dataDxfId="21"/>
    <tableColumn id="2" xr3:uid="{D56EF9FC-A6C2-471A-AA46-7EE897E8FBB3}" name="2025/26 (4)" totalsRowFunction="custom">
      <totalsRowFormula>SUM(PC01_Categories[2025/26 (4)])</totalsRowFormula>
    </tableColumn>
    <tableColumn id="3" xr3:uid="{2E9C4FA3-CBC7-4082-98CF-253F6BC4113C}" name="2024/25" totalsRowFunction="custom">
      <totalsRowFormula>SUM(PC01_Categories[2024/25])</totalsRowFormula>
    </tableColumn>
    <tableColumn id="4" xr3:uid="{3952AAB6-12C7-4308-9911-40CE7B1FE33E}" name="2023/24" totalsRowFunction="custom">
      <totalsRowFormula>SUM(PC01_Categories[2023/24])</totalsRowFormula>
    </tableColumn>
    <tableColumn id="5" xr3:uid="{7C59CD92-38BC-4B48-9918-1E1AC743DE8B}" name="2022/23" totalsRowFunction="custom">
      <totalsRowFormula>SUM(PC01_Categories[2022/23])</totalsRowFormula>
    </tableColumn>
    <tableColumn id="6" xr3:uid="{FC156654-CC98-4093-9E66-8661C3204A63}" name="2021/22" totalsRowFunction="custom">
      <totalsRowFormula>SUM(PC01_Categories[2021/22])</totalsRowFormula>
    </tableColumn>
    <tableColumn id="7" xr3:uid="{9E59BABF-7011-43CD-B99E-D856F85E2168}" name="2020/21" totalsRowFunction="custom">
      <totalsRowFormula>SUM(PC01_Categories[2020/21])</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3E7DBF-7FDD-4D33-9A8C-391C7078E1E9}" name="PC01_Sites" displayName="PC01_Sites" ref="A34:G53" totalsRowCount="1">
  <tableColumns count="7">
    <tableColumn id="1" xr3:uid="{3334E95D-B27B-486D-996B-1DF9F5746A0B}" name="Prison Name" totalsRowLabel="Grand Total" dataDxfId="20"/>
    <tableColumn id="2" xr3:uid="{07B00005-5814-4259-BECE-E88BB94C0CFF}" name="2025/26 (4)" totalsRowFunction="sum"/>
    <tableColumn id="3" xr3:uid="{D6BAD641-F7EB-41FA-982A-AB13B0BA6F90}" name="2024/25" totalsRowFunction="sum"/>
    <tableColumn id="4" xr3:uid="{C399CEAD-6AC3-4D16-8D79-444C09237069}" name="2023/24" totalsRowFunction="sum"/>
    <tableColumn id="5" xr3:uid="{C7CF44E7-523A-4B4E-B83E-F1494BC3CB4D}" name="2022/23" totalsRowFunction="sum"/>
    <tableColumn id="6" xr3:uid="{F3C6CA58-9DC6-4069-BC7C-C13C0887E31B}" name="2021/22" totalsRowFunction="sum"/>
    <tableColumn id="7" xr3:uid="{241E907A-D20C-457B-B7D3-15C6004C4671}" name="2020/21" totalsRowFunction="sum"/>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B008C2-3FB5-43BD-85C0-5FF11B51C46A}" name="PC01_Totals" displayName="PC01_Totals" ref="A7:G9" totalsRowShown="0" headerRowDxfId="19">
  <autoFilter ref="A7:G9" xr:uid="{2DB008C2-3FB5-43BD-85C0-5FF11B51C46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DE81BC0-BCA3-4A1F-9D4A-6D2BA91DFEA2}" name="Totals" dataDxfId="18"/>
    <tableColumn id="2" xr3:uid="{52BFFDA0-8E20-4FF2-A316-5085B3887492}" name="2025/26 (4)" dataDxfId="17" dataCellStyle="Comma"/>
    <tableColumn id="3" xr3:uid="{AFA499C6-41DE-4194-92A2-322D2CB21CF1}" name="2024/25" dataDxfId="16" dataCellStyle="Comma"/>
    <tableColumn id="4" xr3:uid="{BBF474F5-A9D5-4258-AB41-6ED659479AD8}" name="2023/24" dataDxfId="15" dataCellStyle="Comma"/>
    <tableColumn id="5" xr3:uid="{62898210-3D2A-4069-B380-F3F402BD7777}" name="2022/23" dataDxfId="14" dataCellStyle="Comma"/>
    <tableColumn id="6" xr3:uid="{3E4C9AE6-A083-47E0-8679-673A170BCB39}" name="2021/22" dataDxfId="13" dataCellStyle="Comma"/>
    <tableColumn id="7" xr3:uid="{94B8748B-1BED-456B-8F08-FD4787241E87}" name="2020/21" dataDxfId="12" dataCellStyle="Comma"/>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0F2F3C-ABCB-4055-AFAA-1F8FD4720C8C}" name="IR07_Total" displayName="IR07_Total" ref="A5:G8" totalsRowShown="0" headerRowDxfId="11" dataDxfId="10">
  <tableColumns count="7">
    <tableColumn id="1" xr3:uid="{5069208E-7982-457F-B836-9126B050E0DF}" name="Status" dataDxfId="9"/>
    <tableColumn id="8" xr3:uid="{6EF56367-4393-4BF3-9720-ADC6D8D89256}" name="2025/26 (2)"/>
    <tableColumn id="3" xr3:uid="{C95F3A70-2D6B-4DF7-BE47-32CAEE4EA530}" name="2024/25" dataDxfId="8"/>
    <tableColumn id="9" xr3:uid="{29C0EEB3-3C54-4C66-AE53-91483F3E572C}" name="2023/24 (4)"/>
    <tableColumn id="10" xr3:uid="{04D06733-D949-4685-BBD6-CC069FCFEC91}" name="2022/23 (3)"/>
    <tableColumn id="6" xr3:uid="{5425D7ED-8BD0-40A4-8C40-E7B32A0CD5D9}" name="2021/22" dataDxfId="7"/>
    <tableColumn id="7" xr3:uid="{098EE092-E7D7-4F0A-9C8A-C818B0062F44}" name="2020/21"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6DFCB6-7459-4705-AFD9-D5907A75649E}" name="IR07_Categories" displayName="IR07_Categories" ref="A11:G22" totalsRowCount="1" headerRowDxfId="5">
  <tableColumns count="7">
    <tableColumn id="1" xr3:uid="{B2001A06-98B2-4158-8D4B-AF5E67C12CC1}" name="Allegations" totalsRowLabel="Grand Total" dataDxfId="4"/>
    <tableColumn id="2" xr3:uid="{AB5522CC-93AA-4BC0-BE6E-A466105EDA26}" name="2025/26 (2)" totalsRowFunction="sum"/>
    <tableColumn id="3" xr3:uid="{F57647A6-3175-4194-BC90-5213ED047A50}" name="2024/25" totalsRowFunction="sum"/>
    <tableColumn id="4" xr3:uid="{2195548F-3087-4803-91A3-89F1A9E543E4}" name="2023/24" totalsRowFunction="sum"/>
    <tableColumn id="5" xr3:uid="{8D9A5CAC-66A7-42E1-9DAC-398973C052C6}" name="2022/23" totalsRowFunction="sum"/>
    <tableColumn id="6" xr3:uid="{053C2FCC-F302-4E86-826B-BE44DBE6EDF7}" name="2021/22" totalsRowFunction="sum"/>
    <tableColumn id="7" xr3:uid="{2419BF79-96D7-48D3-A24B-80AA24D35A68}" name="2020/21" totalsRowFunction="sum"/>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95F8560-DFE5-41D6-9A05-B60B42CB6014}" name="Probation_Complaints" displayName="Probation_Complaints" ref="A4:G20" totalsRowCount="1">
  <tableColumns count="7">
    <tableColumn id="1" xr3:uid="{CAB42B1C-BD6C-4EA8-B596-BF0795109D2F}" name="Category" totalsRowLabel="Grand Total" dataDxfId="3"/>
    <tableColumn id="8" xr3:uid="{FFA32807-16C9-4182-9568-6CA309CFFB6E}" name="2025/26 (3)" totalsRowFunction="sum"/>
    <tableColumn id="3" xr3:uid="{5A2D9920-A2EC-4EA0-8E16-01094A4F2E6A}" name="2024/25" totalsRowFunction="sum"/>
    <tableColumn id="9" xr3:uid="{E25BF1B0-6EF4-4D13-B40A-97DB02830AD5}" name="2023/24 (2)" totalsRowFunction="sum"/>
    <tableColumn id="5" xr3:uid="{84386430-FF9B-4EF4-A0BE-D6D7F9038758}" name="2022/23" totalsRowFunction="sum"/>
    <tableColumn id="6" xr3:uid="{24BDB1A1-9F85-4E94-97D4-CC6073F7705D}" name="2021/22" totalsRowFunction="sum"/>
    <tableColumn id="7" xr3:uid="{C89FEC03-0A69-4EAE-AB76-2D3D7DD8491F}" name="2020/21" totalsRowFunction="sum"/>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25B47C-F068-42BF-A1CF-016A22B80DD1}" name="PECCS_Complaints" displayName="PECCS_Complaints" ref="A5:G8" totalsRowCount="1" totalsRowDxfId="2">
  <tableColumns count="7">
    <tableColumn id="1" xr3:uid="{1D2D92A9-9774-4201-9E8B-D0593F34BAC7}" name="Category" totalsRowLabel="PECCS Complaint - Number of Complaints Received"/>
    <tableColumn id="2" xr3:uid="{84D91B26-0529-429B-9E7C-B417F29F15BD}" name="2025/26 (2)" totalsRowFunction="sum" dataDxfId="1" totalsRowDxfId="0"/>
    <tableColumn id="3" xr3:uid="{5B7C8CE4-B3B1-48B9-B4DA-CB37E0F6DD1F}" name="2024/25" totalsRowFunction="sum"/>
    <tableColumn id="4" xr3:uid="{0A1715EE-8620-4D3D-9841-F9BFFDDDDD3A}" name="2023/24" totalsRowFunction="sum"/>
    <tableColumn id="5" xr3:uid="{653DC8D1-18E6-4022-B0DC-34B3AD1AADCD}" name="2022/23" totalsRowFunction="sum"/>
    <tableColumn id="6" xr3:uid="{4BCEC5DD-7230-48A4-B1DA-27CC499B68F2}" name="2021/22" totalsRowFunction="sum"/>
    <tableColumn id="7" xr3:uid="{338D68D4-C480-4205-97EB-ED9CB349999D}" name="2020/21" totalsRowFunction="sum"/>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orrections.govt.nz/resources/policy_and_legislation/Prison-Operations-Manual/Prisoner-complaints"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hyperlink" Target="https://www.corrections.govt.nz/resources/strategic_reports/annu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B247-0203-465C-B5FB-1642C0CFE908}">
  <dimension ref="A1:R62"/>
  <sheetViews>
    <sheetView topLeftCell="A2" workbookViewId="0">
      <selection activeCell="B53" sqref="B53:G53"/>
    </sheetView>
  </sheetViews>
  <sheetFormatPr defaultRowHeight="15" x14ac:dyDescent="0.25"/>
  <cols>
    <col min="1" max="1" width="40.5703125" bestFit="1" customWidth="1"/>
    <col min="2" max="2" width="15.28515625" style="7" bestFit="1" customWidth="1"/>
    <col min="3" max="7" width="12.42578125" style="1" bestFit="1" customWidth="1"/>
    <col min="8" max="18" width="12.42578125" style="1" customWidth="1"/>
    <col min="20" max="20" width="45.5703125" bestFit="1" customWidth="1"/>
    <col min="21" max="21" width="12.5703125" bestFit="1" customWidth="1"/>
    <col min="22" max="26" width="9.7109375" bestFit="1" customWidth="1"/>
  </cols>
  <sheetData>
    <row r="1" spans="1:18" ht="24.75" x14ac:dyDescent="0.25">
      <c r="A1" s="15" t="s">
        <v>0</v>
      </c>
      <c r="B1" s="15"/>
      <c r="C1" s="15"/>
      <c r="D1" s="15"/>
      <c r="E1" s="15"/>
      <c r="F1" s="15"/>
      <c r="G1" s="15"/>
      <c r="H1" s="9"/>
      <c r="I1" s="9"/>
      <c r="J1" s="9"/>
      <c r="K1" s="9"/>
      <c r="L1" s="9"/>
      <c r="M1" s="9"/>
      <c r="N1" s="9"/>
      <c r="O1" s="9"/>
      <c r="P1" s="9"/>
      <c r="Q1" s="9"/>
      <c r="R1" s="9"/>
    </row>
    <row r="2" spans="1:18" ht="86.25" customHeight="1" x14ac:dyDescent="0.25">
      <c r="A2" s="16" t="s">
        <v>1</v>
      </c>
      <c r="B2" s="16"/>
      <c r="C2" s="16"/>
      <c r="D2" s="16"/>
      <c r="E2" s="16"/>
      <c r="F2" s="16"/>
      <c r="G2" s="16"/>
      <c r="H2" s="6"/>
      <c r="I2" s="6"/>
      <c r="J2" s="6"/>
      <c r="K2" s="6"/>
      <c r="L2" s="6"/>
      <c r="M2" s="6"/>
      <c r="N2" s="6"/>
      <c r="O2" s="6"/>
      <c r="P2" s="6"/>
      <c r="Q2" s="6"/>
      <c r="R2" s="6"/>
    </row>
    <row r="3" spans="1:18" x14ac:dyDescent="0.25">
      <c r="A3" s="17" t="s">
        <v>2</v>
      </c>
      <c r="B3" s="17"/>
      <c r="C3" s="17"/>
      <c r="D3" s="17"/>
      <c r="E3" s="17"/>
      <c r="F3" s="17"/>
      <c r="G3" s="17"/>
      <c r="H3" s="10"/>
      <c r="I3" s="10"/>
      <c r="J3" s="10"/>
      <c r="K3" s="10"/>
      <c r="L3" s="10"/>
      <c r="M3" s="10"/>
      <c r="N3" s="10"/>
      <c r="O3" s="10"/>
      <c r="P3" s="10"/>
      <c r="Q3" s="10"/>
      <c r="R3" s="10"/>
    </row>
    <row r="4" spans="1:18" x14ac:dyDescent="0.25">
      <c r="A4" s="18" t="s">
        <v>3</v>
      </c>
      <c r="B4" s="18"/>
      <c r="C4" s="18"/>
      <c r="D4" s="18"/>
      <c r="E4" s="18"/>
      <c r="F4" s="18"/>
      <c r="G4" s="18"/>
      <c r="H4" s="11"/>
      <c r="I4" s="11"/>
      <c r="J4" s="11"/>
      <c r="K4" s="11"/>
      <c r="L4" s="11"/>
      <c r="M4" s="11"/>
      <c r="N4" s="11"/>
      <c r="O4" s="11"/>
      <c r="P4" s="11"/>
      <c r="Q4" s="11"/>
      <c r="R4" s="11"/>
    </row>
    <row r="6" spans="1:18" x14ac:dyDescent="0.25">
      <c r="A6" s="3" t="s">
        <v>4</v>
      </c>
    </row>
    <row r="7" spans="1:18" x14ac:dyDescent="0.25">
      <c r="A7" s="4" t="s">
        <v>108</v>
      </c>
      <c r="B7" s="1" t="s">
        <v>107</v>
      </c>
      <c r="C7" s="1" t="s">
        <v>97</v>
      </c>
      <c r="D7" s="1" t="s">
        <v>94</v>
      </c>
      <c r="E7" s="1" t="s">
        <v>93</v>
      </c>
      <c r="F7" s="1" t="s">
        <v>96</v>
      </c>
      <c r="G7" s="1" t="s">
        <v>95</v>
      </c>
    </row>
    <row r="8" spans="1:18" x14ac:dyDescent="0.25">
      <c r="A8" s="3" t="s">
        <v>109</v>
      </c>
      <c r="B8" s="13">
        <v>33517</v>
      </c>
      <c r="C8" s="13">
        <v>42792</v>
      </c>
      <c r="D8" s="13">
        <v>26736</v>
      </c>
      <c r="E8" s="13">
        <v>19903</v>
      </c>
      <c r="F8" s="13">
        <v>11897</v>
      </c>
      <c r="G8" s="13">
        <v>13287</v>
      </c>
      <c r="H8"/>
      <c r="I8"/>
      <c r="J8"/>
      <c r="K8"/>
      <c r="L8"/>
      <c r="M8"/>
      <c r="N8"/>
      <c r="O8"/>
      <c r="P8"/>
      <c r="Q8"/>
      <c r="R8"/>
    </row>
    <row r="9" spans="1:18" x14ac:dyDescent="0.25">
      <c r="A9" s="3" t="s">
        <v>110</v>
      </c>
      <c r="B9" s="13">
        <v>33226</v>
      </c>
      <c r="C9" s="13">
        <v>42713</v>
      </c>
      <c r="D9" s="13">
        <v>26735</v>
      </c>
      <c r="E9" s="13">
        <v>19916</v>
      </c>
      <c r="F9" s="13">
        <v>11833</v>
      </c>
      <c r="G9" s="13">
        <v>13338</v>
      </c>
      <c r="H9"/>
      <c r="I9"/>
      <c r="J9"/>
      <c r="K9"/>
      <c r="L9"/>
      <c r="M9"/>
      <c r="N9"/>
      <c r="O9"/>
      <c r="P9"/>
      <c r="Q9"/>
      <c r="R9"/>
    </row>
    <row r="10" spans="1:18" x14ac:dyDescent="0.25">
      <c r="B10"/>
      <c r="C10"/>
      <c r="D10"/>
      <c r="E10"/>
      <c r="F10"/>
      <c r="G10"/>
      <c r="H10"/>
      <c r="I10"/>
      <c r="J10"/>
      <c r="K10"/>
      <c r="L10"/>
      <c r="M10"/>
      <c r="N10"/>
      <c r="O10"/>
      <c r="P10"/>
      <c r="Q10"/>
      <c r="R10"/>
    </row>
    <row r="11" spans="1:18" x14ac:dyDescent="0.25">
      <c r="A11" s="3" t="s">
        <v>5</v>
      </c>
      <c r="B11"/>
      <c r="C11"/>
      <c r="D11"/>
      <c r="E11"/>
      <c r="F11"/>
      <c r="G11"/>
      <c r="H11"/>
      <c r="I11"/>
      <c r="J11"/>
      <c r="K11"/>
      <c r="L11"/>
      <c r="M11"/>
      <c r="N11"/>
      <c r="O11"/>
      <c r="P11"/>
      <c r="Q11"/>
      <c r="R11"/>
    </row>
    <row r="12" spans="1:18" x14ac:dyDescent="0.25">
      <c r="A12" t="s">
        <v>6</v>
      </c>
      <c r="B12" t="s">
        <v>107</v>
      </c>
      <c r="C12" t="s">
        <v>97</v>
      </c>
      <c r="D12" t="s">
        <v>94</v>
      </c>
      <c r="E12" t="s">
        <v>93</v>
      </c>
      <c r="F12" t="s">
        <v>96</v>
      </c>
      <c r="G12" t="s">
        <v>95</v>
      </c>
      <c r="H12"/>
      <c r="I12"/>
      <c r="J12"/>
      <c r="K12"/>
      <c r="L12"/>
      <c r="M12"/>
      <c r="N12"/>
      <c r="O12"/>
      <c r="P12"/>
      <c r="Q12"/>
      <c r="R12"/>
    </row>
    <row r="13" spans="1:18" x14ac:dyDescent="0.25">
      <c r="A13" t="s">
        <v>7</v>
      </c>
      <c r="B13">
        <v>2448</v>
      </c>
      <c r="C13">
        <v>3372</v>
      </c>
      <c r="D13">
        <v>1793</v>
      </c>
      <c r="E13">
        <v>1588</v>
      </c>
      <c r="F13">
        <v>897</v>
      </c>
      <c r="G13">
        <v>1003</v>
      </c>
      <c r="H13"/>
      <c r="I13"/>
      <c r="J13"/>
      <c r="K13"/>
      <c r="L13"/>
      <c r="M13"/>
      <c r="N13"/>
      <c r="O13"/>
      <c r="P13"/>
      <c r="Q13"/>
      <c r="R13"/>
    </row>
    <row r="14" spans="1:18" x14ac:dyDescent="0.25">
      <c r="A14" t="s">
        <v>8</v>
      </c>
      <c r="B14">
        <v>782</v>
      </c>
      <c r="C14">
        <v>925</v>
      </c>
      <c r="D14">
        <v>728</v>
      </c>
      <c r="E14">
        <v>571</v>
      </c>
      <c r="F14">
        <v>548</v>
      </c>
      <c r="G14">
        <v>448</v>
      </c>
      <c r="H14"/>
      <c r="I14"/>
      <c r="J14"/>
      <c r="K14"/>
      <c r="L14"/>
      <c r="M14"/>
      <c r="N14"/>
      <c r="O14"/>
      <c r="P14"/>
      <c r="Q14"/>
      <c r="R14"/>
    </row>
    <row r="15" spans="1:18" x14ac:dyDescent="0.25">
      <c r="A15" t="s">
        <v>9</v>
      </c>
      <c r="B15">
        <v>2372</v>
      </c>
      <c r="C15">
        <v>3172</v>
      </c>
      <c r="D15">
        <v>2167</v>
      </c>
      <c r="E15">
        <v>1757</v>
      </c>
      <c r="F15">
        <v>1164</v>
      </c>
      <c r="G15">
        <v>1520</v>
      </c>
      <c r="H15"/>
      <c r="I15"/>
      <c r="J15"/>
      <c r="K15"/>
      <c r="L15"/>
      <c r="M15"/>
      <c r="N15"/>
      <c r="O15"/>
      <c r="P15"/>
      <c r="Q15"/>
      <c r="R15"/>
    </row>
    <row r="16" spans="1:18" x14ac:dyDescent="0.25">
      <c r="A16" t="s">
        <v>10</v>
      </c>
      <c r="B16">
        <v>165</v>
      </c>
      <c r="C16">
        <v>181</v>
      </c>
      <c r="D16">
        <v>147</v>
      </c>
      <c r="E16">
        <v>95</v>
      </c>
      <c r="F16">
        <v>114</v>
      </c>
      <c r="G16">
        <v>118</v>
      </c>
      <c r="H16"/>
      <c r="I16"/>
      <c r="J16"/>
      <c r="K16"/>
      <c r="L16"/>
      <c r="M16"/>
      <c r="N16"/>
      <c r="O16"/>
      <c r="P16"/>
      <c r="Q16"/>
      <c r="R16"/>
    </row>
    <row r="17" spans="1:18" x14ac:dyDescent="0.25">
      <c r="A17" t="s">
        <v>11</v>
      </c>
      <c r="B17">
        <v>6519</v>
      </c>
      <c r="C17">
        <v>8542</v>
      </c>
      <c r="D17">
        <v>4762</v>
      </c>
      <c r="E17">
        <v>2743</v>
      </c>
      <c r="F17">
        <v>1542</v>
      </c>
      <c r="G17">
        <v>1813</v>
      </c>
      <c r="H17"/>
      <c r="I17"/>
      <c r="J17"/>
      <c r="K17"/>
      <c r="L17"/>
      <c r="M17"/>
      <c r="N17"/>
      <c r="O17"/>
      <c r="P17"/>
      <c r="Q17"/>
      <c r="R17"/>
    </row>
    <row r="18" spans="1:18" x14ac:dyDescent="0.25">
      <c r="A18" t="s">
        <v>12</v>
      </c>
      <c r="B18">
        <v>547</v>
      </c>
      <c r="C18">
        <v>712</v>
      </c>
      <c r="D18">
        <v>498</v>
      </c>
      <c r="E18">
        <v>443</v>
      </c>
      <c r="F18">
        <v>217</v>
      </c>
      <c r="G18">
        <v>197</v>
      </c>
      <c r="H18"/>
      <c r="I18"/>
      <c r="J18"/>
      <c r="K18"/>
      <c r="L18"/>
      <c r="M18"/>
      <c r="N18"/>
      <c r="O18"/>
      <c r="P18"/>
      <c r="Q18"/>
      <c r="R18"/>
    </row>
    <row r="19" spans="1:18" x14ac:dyDescent="0.25">
      <c r="A19" t="s">
        <v>13</v>
      </c>
      <c r="B19">
        <v>1036</v>
      </c>
      <c r="C19">
        <v>1401</v>
      </c>
      <c r="D19">
        <v>902</v>
      </c>
      <c r="E19">
        <v>973</v>
      </c>
      <c r="F19">
        <v>633</v>
      </c>
      <c r="G19">
        <v>613</v>
      </c>
      <c r="H19"/>
      <c r="I19"/>
      <c r="J19"/>
      <c r="K19"/>
      <c r="L19"/>
      <c r="M19"/>
      <c r="N19"/>
      <c r="O19"/>
      <c r="P19"/>
      <c r="Q19"/>
      <c r="R19"/>
    </row>
    <row r="20" spans="1:18" x14ac:dyDescent="0.25">
      <c r="A20" t="s">
        <v>14</v>
      </c>
      <c r="B20">
        <v>706</v>
      </c>
      <c r="C20">
        <v>1004</v>
      </c>
      <c r="D20">
        <v>735</v>
      </c>
      <c r="E20">
        <v>525</v>
      </c>
      <c r="F20">
        <v>255</v>
      </c>
      <c r="G20">
        <v>247</v>
      </c>
      <c r="H20"/>
      <c r="I20"/>
      <c r="J20"/>
      <c r="K20"/>
      <c r="L20"/>
      <c r="M20"/>
      <c r="N20"/>
      <c r="O20"/>
      <c r="P20"/>
      <c r="Q20"/>
      <c r="R20"/>
    </row>
    <row r="21" spans="1:18" x14ac:dyDescent="0.25">
      <c r="A21" t="s">
        <v>15</v>
      </c>
      <c r="B21">
        <v>426</v>
      </c>
      <c r="C21">
        <v>735</v>
      </c>
      <c r="D21">
        <v>497</v>
      </c>
      <c r="E21">
        <v>569</v>
      </c>
      <c r="F21">
        <v>621</v>
      </c>
      <c r="G21">
        <v>531</v>
      </c>
      <c r="H21"/>
      <c r="I21"/>
      <c r="J21"/>
      <c r="K21"/>
      <c r="L21"/>
      <c r="M21"/>
      <c r="N21"/>
      <c r="O21"/>
      <c r="P21"/>
      <c r="Q21"/>
      <c r="R21"/>
    </row>
    <row r="22" spans="1:18" x14ac:dyDescent="0.25">
      <c r="A22" t="s">
        <v>16</v>
      </c>
      <c r="B22">
        <v>5733</v>
      </c>
      <c r="C22">
        <v>6598</v>
      </c>
      <c r="D22">
        <v>5035</v>
      </c>
      <c r="E22">
        <v>4143</v>
      </c>
      <c r="F22">
        <v>1978</v>
      </c>
      <c r="G22">
        <v>2264</v>
      </c>
      <c r="H22"/>
      <c r="I22"/>
      <c r="J22"/>
      <c r="K22"/>
      <c r="L22"/>
      <c r="M22"/>
      <c r="N22"/>
      <c r="O22"/>
      <c r="P22"/>
      <c r="Q22"/>
      <c r="R22"/>
    </row>
    <row r="23" spans="1:18" x14ac:dyDescent="0.25">
      <c r="A23" t="s">
        <v>17</v>
      </c>
      <c r="B23">
        <v>7599</v>
      </c>
      <c r="C23">
        <v>8847</v>
      </c>
      <c r="D23">
        <v>4468</v>
      </c>
      <c r="E23">
        <v>2386</v>
      </c>
      <c r="F23">
        <v>763</v>
      </c>
      <c r="G23">
        <v>912</v>
      </c>
      <c r="H23"/>
      <c r="I23"/>
      <c r="J23"/>
      <c r="K23"/>
      <c r="L23"/>
      <c r="M23"/>
      <c r="N23"/>
      <c r="O23"/>
      <c r="P23"/>
      <c r="Q23"/>
      <c r="R23"/>
    </row>
    <row r="24" spans="1:18" x14ac:dyDescent="0.25">
      <c r="A24" t="s">
        <v>18</v>
      </c>
      <c r="B24">
        <v>805</v>
      </c>
      <c r="C24">
        <v>1124</v>
      </c>
      <c r="D24">
        <v>794</v>
      </c>
      <c r="E24">
        <v>775</v>
      </c>
      <c r="F24">
        <v>594</v>
      </c>
      <c r="G24">
        <v>779</v>
      </c>
      <c r="H24"/>
      <c r="I24"/>
      <c r="J24"/>
      <c r="K24"/>
      <c r="L24"/>
      <c r="M24"/>
      <c r="N24"/>
      <c r="O24"/>
      <c r="P24"/>
      <c r="Q24"/>
      <c r="R24"/>
    </row>
    <row r="25" spans="1:18" x14ac:dyDescent="0.25">
      <c r="A25" t="s">
        <v>19</v>
      </c>
      <c r="B25">
        <v>182</v>
      </c>
      <c r="C25">
        <v>249</v>
      </c>
      <c r="D25">
        <v>162</v>
      </c>
      <c r="E25">
        <v>181</v>
      </c>
      <c r="F25">
        <v>126</v>
      </c>
      <c r="G25">
        <v>142</v>
      </c>
      <c r="H25"/>
      <c r="I25"/>
      <c r="J25"/>
      <c r="K25"/>
      <c r="L25"/>
      <c r="M25"/>
      <c r="N25"/>
      <c r="O25"/>
      <c r="P25"/>
      <c r="Q25"/>
      <c r="R25"/>
    </row>
    <row r="26" spans="1:18" x14ac:dyDescent="0.25">
      <c r="A26" t="s">
        <v>20</v>
      </c>
      <c r="B26">
        <v>739</v>
      </c>
      <c r="C26">
        <v>953</v>
      </c>
      <c r="D26">
        <v>634</v>
      </c>
      <c r="E26">
        <v>573</v>
      </c>
      <c r="F26">
        <v>419</v>
      </c>
      <c r="G26">
        <v>495</v>
      </c>
      <c r="H26"/>
      <c r="I26"/>
      <c r="J26"/>
      <c r="K26"/>
      <c r="L26"/>
      <c r="M26"/>
      <c r="N26"/>
      <c r="O26"/>
      <c r="P26"/>
      <c r="Q26"/>
      <c r="R26"/>
    </row>
    <row r="27" spans="1:18" x14ac:dyDescent="0.25">
      <c r="A27" t="s">
        <v>21</v>
      </c>
      <c r="B27">
        <v>1065</v>
      </c>
      <c r="C27">
        <v>1701</v>
      </c>
      <c r="D27">
        <v>1180</v>
      </c>
      <c r="E27">
        <v>756</v>
      </c>
      <c r="F27">
        <v>269</v>
      </c>
      <c r="G27">
        <v>294</v>
      </c>
      <c r="H27"/>
      <c r="I27"/>
      <c r="J27"/>
      <c r="K27"/>
      <c r="L27"/>
      <c r="M27"/>
      <c r="N27"/>
      <c r="O27"/>
      <c r="P27"/>
      <c r="Q27"/>
      <c r="R27"/>
    </row>
    <row r="28" spans="1:18" x14ac:dyDescent="0.25">
      <c r="A28" t="s">
        <v>22</v>
      </c>
      <c r="B28">
        <v>795</v>
      </c>
      <c r="C28">
        <v>1122</v>
      </c>
      <c r="D28">
        <v>970</v>
      </c>
      <c r="E28">
        <v>971</v>
      </c>
      <c r="F28">
        <v>1263</v>
      </c>
      <c r="G28">
        <v>1383</v>
      </c>
      <c r="H28"/>
      <c r="I28"/>
      <c r="J28"/>
      <c r="K28"/>
      <c r="L28"/>
      <c r="M28"/>
      <c r="N28"/>
      <c r="O28"/>
      <c r="P28"/>
      <c r="Q28"/>
      <c r="R28"/>
    </row>
    <row r="29" spans="1:18" x14ac:dyDescent="0.25">
      <c r="A29" t="s">
        <v>23</v>
      </c>
      <c r="B29">
        <v>36</v>
      </c>
      <c r="C29">
        <v>51</v>
      </c>
      <c r="D29">
        <v>25</v>
      </c>
      <c r="E29">
        <v>27</v>
      </c>
      <c r="F29">
        <v>22</v>
      </c>
      <c r="G29">
        <v>19</v>
      </c>
      <c r="H29"/>
      <c r="I29"/>
      <c r="J29"/>
      <c r="K29"/>
      <c r="L29"/>
      <c r="M29"/>
      <c r="N29"/>
      <c r="O29"/>
      <c r="P29"/>
      <c r="Q29"/>
      <c r="R29"/>
    </row>
    <row r="30" spans="1:18" x14ac:dyDescent="0.25">
      <c r="A30" t="s">
        <v>24</v>
      </c>
      <c r="B30">
        <v>1562</v>
      </c>
      <c r="C30">
        <v>2103</v>
      </c>
      <c r="D30">
        <v>1239</v>
      </c>
      <c r="E30">
        <v>827</v>
      </c>
      <c r="F30">
        <v>472</v>
      </c>
      <c r="G30">
        <v>509</v>
      </c>
      <c r="H30"/>
      <c r="I30"/>
      <c r="J30"/>
      <c r="K30"/>
      <c r="L30"/>
      <c r="M30"/>
      <c r="N30"/>
      <c r="O30"/>
      <c r="P30"/>
      <c r="Q30"/>
      <c r="R30"/>
    </row>
    <row r="31" spans="1:18" x14ac:dyDescent="0.25">
      <c r="A31" t="s">
        <v>25</v>
      </c>
      <c r="B31">
        <f>SUM(PC01_Categories[2025/26 (4)])</f>
        <v>33517</v>
      </c>
      <c r="C31">
        <f>SUM(PC01_Categories[2024/25])</f>
        <v>42792</v>
      </c>
      <c r="D31">
        <f>SUM(PC01_Categories[2023/24])</f>
        <v>26736</v>
      </c>
      <c r="E31">
        <f>SUM(PC01_Categories[2022/23])</f>
        <v>19903</v>
      </c>
      <c r="F31">
        <f>SUM(PC01_Categories[2021/22])</f>
        <v>11897</v>
      </c>
      <c r="G31">
        <f>SUM(PC01_Categories[2020/21])</f>
        <v>13287</v>
      </c>
      <c r="H31"/>
      <c r="I31"/>
      <c r="J31"/>
      <c r="K31"/>
      <c r="L31"/>
      <c r="M31"/>
      <c r="N31"/>
      <c r="O31"/>
      <c r="P31"/>
      <c r="Q31"/>
      <c r="R31"/>
    </row>
    <row r="32" spans="1:18" x14ac:dyDescent="0.25">
      <c r="B32"/>
      <c r="C32"/>
      <c r="D32"/>
      <c r="E32"/>
      <c r="F32"/>
      <c r="G32"/>
      <c r="H32"/>
      <c r="I32"/>
      <c r="J32"/>
      <c r="K32"/>
      <c r="L32"/>
      <c r="M32"/>
      <c r="N32"/>
      <c r="O32"/>
      <c r="P32"/>
      <c r="Q32"/>
      <c r="R32"/>
    </row>
    <row r="33" spans="1:18" x14ac:dyDescent="0.25">
      <c r="A33" s="3" t="s">
        <v>26</v>
      </c>
      <c r="B33"/>
      <c r="C33"/>
      <c r="D33"/>
      <c r="E33"/>
      <c r="F33"/>
      <c r="G33"/>
      <c r="H33"/>
      <c r="I33"/>
      <c r="J33"/>
      <c r="K33"/>
      <c r="L33"/>
      <c r="M33"/>
      <c r="N33"/>
      <c r="O33"/>
      <c r="P33"/>
      <c r="Q33"/>
      <c r="R33"/>
    </row>
    <row r="34" spans="1:18" x14ac:dyDescent="0.25">
      <c r="A34" t="s">
        <v>27</v>
      </c>
      <c r="B34" t="s">
        <v>107</v>
      </c>
      <c r="C34" t="s">
        <v>97</v>
      </c>
      <c r="D34" t="s">
        <v>94</v>
      </c>
      <c r="E34" t="s">
        <v>93</v>
      </c>
      <c r="F34" t="s">
        <v>96</v>
      </c>
      <c r="G34" t="s">
        <v>95</v>
      </c>
      <c r="H34"/>
      <c r="I34"/>
      <c r="J34"/>
      <c r="K34"/>
      <c r="L34"/>
      <c r="M34"/>
      <c r="N34"/>
      <c r="O34"/>
      <c r="P34"/>
      <c r="Q34"/>
      <c r="R34"/>
    </row>
    <row r="35" spans="1:18" x14ac:dyDescent="0.25">
      <c r="A35" t="s">
        <v>28</v>
      </c>
      <c r="B35">
        <v>1307</v>
      </c>
      <c r="C35">
        <v>1562</v>
      </c>
      <c r="D35">
        <v>641</v>
      </c>
      <c r="E35">
        <v>311</v>
      </c>
      <c r="F35">
        <v>581</v>
      </c>
      <c r="G35">
        <v>506</v>
      </c>
      <c r="H35"/>
      <c r="I35"/>
      <c r="J35"/>
      <c r="K35"/>
      <c r="L35"/>
      <c r="M35"/>
      <c r="N35"/>
      <c r="O35"/>
      <c r="P35"/>
      <c r="Q35"/>
      <c r="R35"/>
    </row>
    <row r="36" spans="1:18" x14ac:dyDescent="0.25">
      <c r="A36" t="s">
        <v>29</v>
      </c>
      <c r="B36">
        <v>3839</v>
      </c>
      <c r="C36">
        <v>4787</v>
      </c>
      <c r="D36">
        <v>3071</v>
      </c>
      <c r="E36">
        <v>1550</v>
      </c>
      <c r="F36">
        <v>661</v>
      </c>
      <c r="G36">
        <v>1089</v>
      </c>
      <c r="H36"/>
      <c r="I36"/>
      <c r="J36"/>
      <c r="K36"/>
      <c r="L36"/>
      <c r="M36"/>
      <c r="N36"/>
      <c r="O36"/>
      <c r="P36"/>
      <c r="Q36"/>
      <c r="R36"/>
    </row>
    <row r="37" spans="1:18" x14ac:dyDescent="0.25">
      <c r="A37" t="s">
        <v>30</v>
      </c>
      <c r="B37">
        <v>1051</v>
      </c>
      <c r="C37">
        <v>1092</v>
      </c>
      <c r="D37">
        <v>1143</v>
      </c>
      <c r="E37">
        <v>1446</v>
      </c>
      <c r="F37">
        <v>1246</v>
      </c>
      <c r="G37">
        <v>2178</v>
      </c>
      <c r="H37"/>
      <c r="I37"/>
      <c r="J37"/>
      <c r="K37"/>
      <c r="L37"/>
      <c r="M37"/>
      <c r="N37"/>
      <c r="O37"/>
      <c r="P37"/>
      <c r="Q37"/>
      <c r="R37"/>
    </row>
    <row r="38" spans="1:18" x14ac:dyDescent="0.25">
      <c r="A38" t="s">
        <v>31</v>
      </c>
      <c r="B38">
        <v>1549</v>
      </c>
      <c r="C38">
        <v>3476</v>
      </c>
      <c r="D38">
        <v>3358</v>
      </c>
      <c r="E38">
        <v>2190</v>
      </c>
      <c r="F38">
        <v>1552</v>
      </c>
      <c r="G38">
        <v>1763</v>
      </c>
      <c r="H38"/>
      <c r="I38"/>
      <c r="J38"/>
      <c r="K38"/>
      <c r="L38"/>
      <c r="M38"/>
      <c r="N38"/>
      <c r="O38"/>
      <c r="P38"/>
      <c r="Q38"/>
      <c r="R38"/>
    </row>
    <row r="39" spans="1:18" x14ac:dyDescent="0.25">
      <c r="A39" t="s">
        <v>32</v>
      </c>
      <c r="B39">
        <v>1721</v>
      </c>
      <c r="C39">
        <v>2210</v>
      </c>
      <c r="D39">
        <v>1485</v>
      </c>
      <c r="E39">
        <v>1396</v>
      </c>
      <c r="F39">
        <v>1212</v>
      </c>
      <c r="G39">
        <v>1189</v>
      </c>
      <c r="H39"/>
      <c r="I39"/>
      <c r="J39"/>
      <c r="K39"/>
      <c r="L39"/>
      <c r="M39"/>
      <c r="N39"/>
      <c r="O39"/>
      <c r="P39"/>
      <c r="Q39"/>
      <c r="R39"/>
    </row>
    <row r="40" spans="1:18" x14ac:dyDescent="0.25">
      <c r="A40" t="s">
        <v>33</v>
      </c>
      <c r="B40">
        <v>1150</v>
      </c>
      <c r="C40">
        <v>1247</v>
      </c>
      <c r="D40">
        <v>731</v>
      </c>
      <c r="E40">
        <v>1030</v>
      </c>
      <c r="F40">
        <v>508</v>
      </c>
      <c r="G40">
        <v>440</v>
      </c>
      <c r="H40"/>
      <c r="I40"/>
      <c r="J40"/>
      <c r="K40"/>
      <c r="L40"/>
      <c r="M40"/>
      <c r="N40"/>
      <c r="O40"/>
      <c r="P40"/>
      <c r="Q40"/>
      <c r="R40"/>
    </row>
    <row r="41" spans="1:18" x14ac:dyDescent="0.25">
      <c r="A41" t="s">
        <v>34</v>
      </c>
      <c r="B41">
        <v>1955</v>
      </c>
      <c r="C41">
        <v>3168</v>
      </c>
      <c r="D41">
        <v>1634</v>
      </c>
      <c r="E41">
        <v>1186</v>
      </c>
      <c r="F41">
        <v>587</v>
      </c>
      <c r="G41">
        <v>486</v>
      </c>
      <c r="H41"/>
      <c r="I41"/>
      <c r="J41"/>
      <c r="K41"/>
      <c r="L41"/>
      <c r="M41"/>
      <c r="N41"/>
      <c r="O41"/>
      <c r="P41"/>
      <c r="Q41"/>
      <c r="R41"/>
    </row>
    <row r="42" spans="1:18" x14ac:dyDescent="0.25">
      <c r="A42" t="s">
        <v>35</v>
      </c>
      <c r="B42">
        <v>292</v>
      </c>
      <c r="C42">
        <v>503</v>
      </c>
      <c r="D42">
        <v>511</v>
      </c>
      <c r="E42">
        <v>383</v>
      </c>
      <c r="F42">
        <v>126</v>
      </c>
      <c r="G42">
        <v>121</v>
      </c>
      <c r="H42"/>
      <c r="I42"/>
      <c r="J42"/>
      <c r="K42"/>
      <c r="L42"/>
      <c r="M42"/>
      <c r="N42"/>
      <c r="O42"/>
      <c r="P42"/>
      <c r="Q42"/>
      <c r="R42"/>
    </row>
    <row r="43" spans="1:18" x14ac:dyDescent="0.25">
      <c r="A43" t="s">
        <v>36</v>
      </c>
      <c r="B43">
        <v>770</v>
      </c>
      <c r="C43">
        <v>958</v>
      </c>
      <c r="D43">
        <v>468</v>
      </c>
      <c r="E43">
        <v>424</v>
      </c>
      <c r="F43">
        <v>154</v>
      </c>
      <c r="G43">
        <v>180</v>
      </c>
      <c r="H43"/>
      <c r="I43"/>
      <c r="J43"/>
      <c r="K43"/>
      <c r="L43"/>
      <c r="M43"/>
      <c r="N43"/>
      <c r="O43"/>
      <c r="P43"/>
      <c r="Q43"/>
      <c r="R43"/>
    </row>
    <row r="44" spans="1:18" x14ac:dyDescent="0.25">
      <c r="A44" t="s">
        <v>37</v>
      </c>
      <c r="B44">
        <v>3718</v>
      </c>
      <c r="C44">
        <v>4554</v>
      </c>
      <c r="D44">
        <v>2993</v>
      </c>
      <c r="E44">
        <v>1688</v>
      </c>
      <c r="F44">
        <v>856</v>
      </c>
      <c r="G44">
        <v>920</v>
      </c>
      <c r="H44"/>
      <c r="I44"/>
      <c r="J44"/>
      <c r="K44"/>
      <c r="L44"/>
      <c r="M44"/>
      <c r="N44"/>
      <c r="O44"/>
      <c r="P44"/>
      <c r="Q44"/>
      <c r="R44"/>
    </row>
    <row r="45" spans="1:18" x14ac:dyDescent="0.25">
      <c r="A45" t="s">
        <v>38</v>
      </c>
      <c r="B45">
        <v>1203</v>
      </c>
      <c r="C45">
        <v>1514</v>
      </c>
      <c r="D45">
        <v>1187</v>
      </c>
      <c r="E45">
        <v>957</v>
      </c>
      <c r="F45">
        <v>620</v>
      </c>
      <c r="G45">
        <v>274</v>
      </c>
      <c r="H45"/>
      <c r="I45"/>
      <c r="J45"/>
      <c r="K45"/>
      <c r="L45"/>
      <c r="M45"/>
      <c r="N45"/>
      <c r="O45"/>
      <c r="P45"/>
      <c r="Q45"/>
      <c r="R45"/>
    </row>
    <row r="46" spans="1:18" x14ac:dyDescent="0.25">
      <c r="A46" t="s">
        <v>39</v>
      </c>
      <c r="B46">
        <v>2432</v>
      </c>
      <c r="C46">
        <v>3017</v>
      </c>
      <c r="D46">
        <v>1827</v>
      </c>
      <c r="E46">
        <v>1643</v>
      </c>
      <c r="F46">
        <v>931</v>
      </c>
      <c r="G46">
        <v>1124</v>
      </c>
      <c r="H46"/>
      <c r="I46"/>
      <c r="J46"/>
      <c r="K46"/>
      <c r="L46"/>
      <c r="M46"/>
      <c r="N46"/>
      <c r="O46"/>
      <c r="P46"/>
      <c r="Q46"/>
      <c r="R46"/>
    </row>
    <row r="47" spans="1:18" x14ac:dyDescent="0.25">
      <c r="A47" t="s">
        <v>40</v>
      </c>
      <c r="B47">
        <v>4270</v>
      </c>
      <c r="C47">
        <v>4706</v>
      </c>
      <c r="D47">
        <v>2421</v>
      </c>
      <c r="E47">
        <v>1361</v>
      </c>
      <c r="F47">
        <v>536</v>
      </c>
      <c r="G47">
        <v>606</v>
      </c>
      <c r="H47"/>
      <c r="I47"/>
      <c r="J47"/>
      <c r="K47"/>
      <c r="L47"/>
      <c r="M47"/>
      <c r="N47"/>
      <c r="O47"/>
      <c r="P47"/>
      <c r="Q47"/>
      <c r="R47"/>
    </row>
    <row r="48" spans="1:18" x14ac:dyDescent="0.25">
      <c r="A48" t="s">
        <v>41</v>
      </c>
      <c r="B48">
        <v>1047</v>
      </c>
      <c r="C48">
        <v>1920</v>
      </c>
      <c r="D48">
        <v>1434</v>
      </c>
      <c r="E48">
        <v>1108</v>
      </c>
      <c r="F48">
        <v>255</v>
      </c>
      <c r="G48">
        <v>177</v>
      </c>
      <c r="H48"/>
      <c r="I48"/>
      <c r="J48"/>
      <c r="K48"/>
      <c r="L48"/>
      <c r="M48"/>
      <c r="N48"/>
      <c r="O48"/>
      <c r="P48"/>
      <c r="Q48"/>
      <c r="R48"/>
    </row>
    <row r="49" spans="1:18" x14ac:dyDescent="0.25">
      <c r="A49" t="s">
        <v>42</v>
      </c>
      <c r="B49">
        <v>3308</v>
      </c>
      <c r="C49">
        <v>4896</v>
      </c>
      <c r="D49">
        <v>1878</v>
      </c>
      <c r="E49">
        <v>1772</v>
      </c>
      <c r="F49">
        <v>1169</v>
      </c>
      <c r="G49">
        <v>1269</v>
      </c>
      <c r="H49"/>
      <c r="I49"/>
      <c r="J49"/>
      <c r="K49"/>
      <c r="L49"/>
      <c r="M49"/>
      <c r="N49"/>
      <c r="O49"/>
      <c r="P49"/>
      <c r="Q49"/>
      <c r="R49"/>
    </row>
    <row r="50" spans="1:18" x14ac:dyDescent="0.25">
      <c r="A50" t="s">
        <v>43</v>
      </c>
      <c r="B50">
        <v>336</v>
      </c>
      <c r="C50">
        <v>408</v>
      </c>
      <c r="D50">
        <v>394</v>
      </c>
      <c r="E50">
        <v>443</v>
      </c>
      <c r="F50">
        <v>250</v>
      </c>
      <c r="G50">
        <v>156</v>
      </c>
      <c r="H50"/>
      <c r="I50"/>
      <c r="J50"/>
      <c r="K50"/>
      <c r="L50"/>
      <c r="M50"/>
      <c r="N50"/>
      <c r="O50"/>
      <c r="P50"/>
      <c r="Q50"/>
      <c r="R50"/>
    </row>
    <row r="51" spans="1:18" x14ac:dyDescent="0.25">
      <c r="A51" t="s">
        <v>44</v>
      </c>
      <c r="B51">
        <v>2576</v>
      </c>
      <c r="C51">
        <v>1433</v>
      </c>
      <c r="D51">
        <v>988</v>
      </c>
      <c r="E51">
        <v>526</v>
      </c>
      <c r="F51">
        <v>368</v>
      </c>
      <c r="G51">
        <v>472</v>
      </c>
      <c r="H51"/>
      <c r="I51"/>
      <c r="J51"/>
      <c r="K51"/>
      <c r="L51"/>
      <c r="M51"/>
      <c r="N51"/>
      <c r="O51"/>
      <c r="P51"/>
      <c r="Q51"/>
      <c r="R51"/>
    </row>
    <row r="52" spans="1:18" x14ac:dyDescent="0.25">
      <c r="A52" t="s">
        <v>45</v>
      </c>
      <c r="B52">
        <v>993</v>
      </c>
      <c r="C52">
        <v>1341</v>
      </c>
      <c r="D52">
        <v>572</v>
      </c>
      <c r="E52">
        <v>489</v>
      </c>
      <c r="F52">
        <v>285</v>
      </c>
      <c r="G52">
        <v>337</v>
      </c>
      <c r="H52"/>
      <c r="I52"/>
      <c r="J52"/>
      <c r="K52"/>
      <c r="L52"/>
      <c r="M52"/>
      <c r="N52"/>
      <c r="O52"/>
      <c r="P52"/>
      <c r="Q52"/>
      <c r="R52"/>
    </row>
    <row r="53" spans="1:18" x14ac:dyDescent="0.25">
      <c r="A53" t="s">
        <v>46</v>
      </c>
      <c r="B53">
        <f>SUBTOTAL(109,PC01_Sites[2025/26 (4)])</f>
        <v>33517</v>
      </c>
      <c r="C53">
        <f>SUBTOTAL(109,PC01_Sites[2024/25])</f>
        <v>42792</v>
      </c>
      <c r="D53">
        <f>SUBTOTAL(109,PC01_Sites[2023/24])</f>
        <v>26736</v>
      </c>
      <c r="E53">
        <f>SUBTOTAL(109,PC01_Sites[2022/23])</f>
        <v>19903</v>
      </c>
      <c r="F53">
        <f>SUBTOTAL(109,PC01_Sites[2021/22])</f>
        <v>11897</v>
      </c>
      <c r="G53">
        <f>SUBTOTAL(109,PC01_Sites[2020/21])</f>
        <v>13287</v>
      </c>
      <c r="H53"/>
      <c r="I53"/>
      <c r="J53"/>
      <c r="K53"/>
      <c r="L53"/>
      <c r="M53"/>
      <c r="N53"/>
      <c r="O53"/>
      <c r="P53"/>
      <c r="Q53"/>
      <c r="R53"/>
    </row>
    <row r="54" spans="1:18" x14ac:dyDescent="0.25">
      <c r="B54"/>
      <c r="C54"/>
      <c r="D54"/>
      <c r="E54"/>
      <c r="F54"/>
      <c r="G54"/>
      <c r="H54"/>
      <c r="I54"/>
      <c r="J54"/>
      <c r="K54"/>
      <c r="L54"/>
      <c r="M54"/>
      <c r="N54"/>
      <c r="O54"/>
      <c r="P54"/>
      <c r="Q54"/>
      <c r="R54"/>
    </row>
    <row r="55" spans="1:18" x14ac:dyDescent="0.25">
      <c r="B55"/>
      <c r="C55"/>
      <c r="D55"/>
      <c r="E55"/>
      <c r="F55"/>
      <c r="G55"/>
      <c r="H55"/>
      <c r="I55"/>
      <c r="J55"/>
      <c r="K55"/>
      <c r="L55"/>
      <c r="M55"/>
      <c r="N55"/>
      <c r="O55"/>
      <c r="P55"/>
      <c r="Q55"/>
      <c r="R55"/>
    </row>
    <row r="56" spans="1:18" x14ac:dyDescent="0.25">
      <c r="H56"/>
      <c r="I56"/>
      <c r="J56"/>
      <c r="K56"/>
      <c r="L56"/>
      <c r="M56"/>
      <c r="N56"/>
      <c r="O56"/>
      <c r="P56"/>
    </row>
    <row r="57" spans="1:18" x14ac:dyDescent="0.25">
      <c r="A57" s="3" t="s">
        <v>47</v>
      </c>
      <c r="H57"/>
      <c r="I57"/>
      <c r="J57"/>
      <c r="K57"/>
      <c r="L57"/>
      <c r="M57"/>
      <c r="N57"/>
      <c r="O57"/>
      <c r="P57"/>
    </row>
    <row r="58" spans="1:18" x14ac:dyDescent="0.25">
      <c r="A58" s="12" t="s">
        <v>111</v>
      </c>
    </row>
    <row r="59" spans="1:18" x14ac:dyDescent="0.25">
      <c r="A59" s="12" t="s">
        <v>48</v>
      </c>
    </row>
    <row r="60" spans="1:18" x14ac:dyDescent="0.25">
      <c r="A60" s="12" t="s">
        <v>49</v>
      </c>
    </row>
    <row r="61" spans="1:18" x14ac:dyDescent="0.25">
      <c r="A61" s="12" t="s">
        <v>112</v>
      </c>
    </row>
    <row r="62" spans="1:18" x14ac:dyDescent="0.25">
      <c r="A62" s="12" t="s">
        <v>50</v>
      </c>
    </row>
  </sheetData>
  <mergeCells count="4">
    <mergeCell ref="A1:G1"/>
    <mergeCell ref="A2:G2"/>
    <mergeCell ref="A3:G3"/>
    <mergeCell ref="A4:G4"/>
  </mergeCells>
  <phoneticPr fontId="6" type="noConversion"/>
  <hyperlinks>
    <hyperlink ref="A4" r:id="rId1" display="https://www.corrections.govt.nz/resources/policy_and_legislation/Prison-Operations-Manual/Prisoner-complaints" xr:uid="{84E6D46C-DDED-45CB-B40D-60EF5FD62159}"/>
  </hyperlinks>
  <pageMargins left="0.7" right="0.7" top="0.75" bottom="0.75" header="0.3" footer="0.3"/>
  <pageSetup paperSize="9" orientation="portrait"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2D82-18B5-499F-BDE2-E5D9618E3DC6}">
  <dimension ref="A1:J29"/>
  <sheetViews>
    <sheetView workbookViewId="0">
      <selection activeCell="B6" sqref="B6:G6"/>
    </sheetView>
  </sheetViews>
  <sheetFormatPr defaultRowHeight="15" x14ac:dyDescent="0.25"/>
  <cols>
    <col min="1" max="1" width="45" customWidth="1"/>
    <col min="2" max="2" width="13" style="1" bestFit="1" customWidth="1"/>
    <col min="3" max="3" width="10.140625" style="1" bestFit="1" customWidth="1"/>
    <col min="4" max="7" width="10.140625" bestFit="1" customWidth="1"/>
    <col min="8" max="10" width="12.42578125" customWidth="1"/>
  </cols>
  <sheetData>
    <row r="1" spans="1:10" ht="24.75" x14ac:dyDescent="0.25">
      <c r="A1" s="15" t="s">
        <v>51</v>
      </c>
      <c r="B1" s="15"/>
      <c r="C1" s="15"/>
      <c r="D1" s="15"/>
      <c r="E1" s="15"/>
      <c r="F1" s="15"/>
      <c r="G1" s="15"/>
      <c r="H1" s="15"/>
      <c r="I1" s="15"/>
      <c r="J1" s="15"/>
    </row>
    <row r="2" spans="1:10" ht="29.25" customHeight="1" x14ac:dyDescent="0.25">
      <c r="A2" s="16" t="s">
        <v>52</v>
      </c>
      <c r="B2" s="16"/>
      <c r="C2" s="16"/>
      <c r="D2" s="16"/>
      <c r="E2" s="16"/>
      <c r="F2" s="16"/>
      <c r="G2" s="16"/>
      <c r="H2" s="16"/>
      <c r="I2" s="16"/>
      <c r="J2" s="16"/>
    </row>
    <row r="3" spans="1:10" ht="15" customHeight="1" x14ac:dyDescent="0.25">
      <c r="A3" s="6"/>
      <c r="B3" s="6"/>
      <c r="C3" s="6"/>
      <c r="D3" s="6"/>
      <c r="E3" s="6"/>
      <c r="F3" s="6"/>
      <c r="G3" s="6"/>
      <c r="H3" s="6"/>
      <c r="I3" s="6"/>
      <c r="J3" s="6"/>
    </row>
    <row r="4" spans="1:10" ht="15" customHeight="1" x14ac:dyDescent="0.25">
      <c r="A4" s="3" t="s">
        <v>53</v>
      </c>
      <c r="B4" s="6"/>
      <c r="C4" s="6"/>
      <c r="D4" s="6"/>
      <c r="E4" s="6"/>
      <c r="F4" s="6"/>
      <c r="G4" s="6"/>
      <c r="H4" s="6"/>
      <c r="I4" s="6"/>
      <c r="J4" s="6"/>
    </row>
    <row r="5" spans="1:10" x14ac:dyDescent="0.25">
      <c r="A5" s="8" t="s">
        <v>92</v>
      </c>
      <c r="B5" t="s">
        <v>100</v>
      </c>
      <c r="C5" s="8" t="s">
        <v>97</v>
      </c>
      <c r="D5" t="s">
        <v>105</v>
      </c>
      <c r="E5" t="s">
        <v>106</v>
      </c>
      <c r="F5" s="8" t="s">
        <v>96</v>
      </c>
      <c r="G5" s="8" t="s">
        <v>95</v>
      </c>
    </row>
    <row r="6" spans="1:10" x14ac:dyDescent="0.25">
      <c r="A6" s="6" t="s">
        <v>104</v>
      </c>
      <c r="B6">
        <v>5634</v>
      </c>
      <c r="C6">
        <v>7323</v>
      </c>
      <c r="D6">
        <v>4270</v>
      </c>
      <c r="E6">
        <v>2928</v>
      </c>
      <c r="F6">
        <v>438</v>
      </c>
      <c r="G6">
        <v>345</v>
      </c>
    </row>
    <row r="7" spans="1:10" x14ac:dyDescent="0.25">
      <c r="A7" s="6" t="s">
        <v>103</v>
      </c>
      <c r="B7">
        <v>258</v>
      </c>
      <c r="C7">
        <v>4</v>
      </c>
      <c r="D7">
        <v>0</v>
      </c>
      <c r="E7">
        <v>0</v>
      </c>
      <c r="F7">
        <v>0</v>
      </c>
      <c r="G7">
        <v>0</v>
      </c>
    </row>
    <row r="8" spans="1:10" x14ac:dyDescent="0.25">
      <c r="A8" s="6" t="s">
        <v>102</v>
      </c>
      <c r="B8">
        <v>5376</v>
      </c>
      <c r="C8">
        <v>7319</v>
      </c>
      <c r="D8">
        <v>4270</v>
      </c>
      <c r="E8">
        <v>2928</v>
      </c>
      <c r="F8">
        <v>438</v>
      </c>
      <c r="G8">
        <v>345</v>
      </c>
    </row>
    <row r="9" spans="1:10" ht="15" customHeight="1" x14ac:dyDescent="0.25">
      <c r="A9" s="6"/>
      <c r="B9" s="6"/>
      <c r="C9" s="6"/>
      <c r="D9" s="6"/>
      <c r="E9" s="6"/>
      <c r="F9" s="6"/>
      <c r="G9" s="6"/>
      <c r="H9" s="6"/>
      <c r="I9" s="6"/>
      <c r="J9" s="6"/>
    </row>
    <row r="10" spans="1:10" ht="15" customHeight="1" x14ac:dyDescent="0.25">
      <c r="A10" s="5" t="s">
        <v>54</v>
      </c>
      <c r="B10" s="6"/>
      <c r="C10" s="6"/>
      <c r="D10" s="6"/>
      <c r="E10" s="6"/>
      <c r="F10" s="6"/>
      <c r="G10" s="6"/>
      <c r="H10" s="6"/>
      <c r="I10" s="6"/>
      <c r="J10" s="6"/>
    </row>
    <row r="11" spans="1:10" x14ac:dyDescent="0.25">
      <c r="A11" s="8" t="s">
        <v>101</v>
      </c>
      <c r="B11" s="8" t="s">
        <v>100</v>
      </c>
      <c r="C11" s="8" t="s">
        <v>97</v>
      </c>
      <c r="D11" s="8" t="s">
        <v>94</v>
      </c>
      <c r="E11" s="8" t="s">
        <v>93</v>
      </c>
      <c r="F11" s="8" t="s">
        <v>96</v>
      </c>
      <c r="G11" s="8" t="s">
        <v>95</v>
      </c>
      <c r="H11" s="6"/>
      <c r="I11" s="6"/>
      <c r="J11" s="6"/>
    </row>
    <row r="12" spans="1:10" x14ac:dyDescent="0.25">
      <c r="A12" s="6" t="s">
        <v>55</v>
      </c>
      <c r="B12">
        <v>208</v>
      </c>
      <c r="C12">
        <v>619</v>
      </c>
      <c r="D12">
        <v>366</v>
      </c>
      <c r="E12">
        <v>265</v>
      </c>
      <c r="F12">
        <v>12</v>
      </c>
      <c r="G12">
        <v>15</v>
      </c>
      <c r="H12" s="6"/>
      <c r="I12" s="6"/>
      <c r="J12" s="6"/>
    </row>
    <row r="13" spans="1:10" x14ac:dyDescent="0.25">
      <c r="A13" s="6" t="s">
        <v>56</v>
      </c>
      <c r="B13">
        <v>233</v>
      </c>
      <c r="C13">
        <v>330</v>
      </c>
      <c r="D13">
        <v>159</v>
      </c>
      <c r="E13">
        <v>91</v>
      </c>
      <c r="F13">
        <v>13</v>
      </c>
      <c r="G13">
        <v>7</v>
      </c>
      <c r="H13" s="6"/>
      <c r="I13" s="6"/>
      <c r="J13" s="6"/>
    </row>
    <row r="14" spans="1:10" x14ac:dyDescent="0.25">
      <c r="A14" s="6" t="s">
        <v>57</v>
      </c>
      <c r="B14">
        <v>121</v>
      </c>
      <c r="C14">
        <v>165</v>
      </c>
      <c r="D14">
        <v>123</v>
      </c>
      <c r="E14">
        <v>90</v>
      </c>
      <c r="F14">
        <v>47</v>
      </c>
      <c r="G14">
        <v>51</v>
      </c>
      <c r="H14" s="6"/>
      <c r="I14" s="6"/>
      <c r="J14" s="6"/>
    </row>
    <row r="15" spans="1:10" x14ac:dyDescent="0.25">
      <c r="A15" s="6" t="s">
        <v>58</v>
      </c>
      <c r="B15">
        <v>88</v>
      </c>
      <c r="C15">
        <v>123</v>
      </c>
      <c r="D15">
        <v>70</v>
      </c>
      <c r="E15">
        <v>35</v>
      </c>
      <c r="F15">
        <v>30</v>
      </c>
      <c r="G15">
        <v>31</v>
      </c>
      <c r="H15" s="6"/>
      <c r="I15" s="6"/>
      <c r="J15" s="6"/>
    </row>
    <row r="16" spans="1:10" x14ac:dyDescent="0.25">
      <c r="A16" s="6" t="s">
        <v>59</v>
      </c>
      <c r="B16">
        <v>797</v>
      </c>
      <c r="C16">
        <v>985</v>
      </c>
      <c r="D16">
        <v>718</v>
      </c>
      <c r="E16">
        <v>501</v>
      </c>
      <c r="F16">
        <v>77</v>
      </c>
      <c r="G16">
        <v>81</v>
      </c>
      <c r="H16" s="6"/>
      <c r="I16" s="6"/>
      <c r="J16" s="6"/>
    </row>
    <row r="17" spans="1:10" x14ac:dyDescent="0.25">
      <c r="A17" s="6" t="s">
        <v>60</v>
      </c>
      <c r="B17">
        <v>577</v>
      </c>
      <c r="C17">
        <v>803</v>
      </c>
      <c r="D17">
        <v>482</v>
      </c>
      <c r="E17">
        <v>372</v>
      </c>
      <c r="F17">
        <v>115</v>
      </c>
      <c r="G17">
        <v>94</v>
      </c>
      <c r="H17" s="6"/>
      <c r="I17" s="6"/>
      <c r="J17" s="6"/>
    </row>
    <row r="18" spans="1:10" x14ac:dyDescent="0.25">
      <c r="A18" t="s">
        <v>61</v>
      </c>
      <c r="B18">
        <v>51</v>
      </c>
      <c r="C18">
        <v>75</v>
      </c>
      <c r="D18">
        <v>34</v>
      </c>
      <c r="E18">
        <v>45</v>
      </c>
      <c r="F18">
        <v>6</v>
      </c>
      <c r="G18">
        <v>2</v>
      </c>
    </row>
    <row r="19" spans="1:10" x14ac:dyDescent="0.25">
      <c r="A19" t="s">
        <v>62</v>
      </c>
      <c r="B19">
        <v>2623</v>
      </c>
      <c r="C19">
        <v>3319</v>
      </c>
      <c r="D19">
        <v>1861</v>
      </c>
      <c r="E19">
        <v>1248</v>
      </c>
      <c r="F19">
        <v>74</v>
      </c>
      <c r="G19">
        <v>49</v>
      </c>
    </row>
    <row r="20" spans="1:10" x14ac:dyDescent="0.25">
      <c r="A20" t="s">
        <v>63</v>
      </c>
      <c r="B20">
        <v>713</v>
      </c>
      <c r="C20">
        <v>904</v>
      </c>
      <c r="D20">
        <v>456</v>
      </c>
      <c r="E20">
        <v>280</v>
      </c>
      <c r="F20">
        <v>64</v>
      </c>
      <c r="G20">
        <v>15</v>
      </c>
    </row>
    <row r="21" spans="1:10" x14ac:dyDescent="0.25">
      <c r="A21" t="s">
        <v>116</v>
      </c>
      <c r="B21">
        <v>223</v>
      </c>
      <c r="C21">
        <v>0</v>
      </c>
      <c r="D21">
        <v>1</v>
      </c>
      <c r="E21">
        <v>1</v>
      </c>
      <c r="F21">
        <v>0</v>
      </c>
      <c r="G21">
        <v>0</v>
      </c>
    </row>
    <row r="22" spans="1:10" x14ac:dyDescent="0.25">
      <c r="A22" t="s">
        <v>46</v>
      </c>
      <c r="B22">
        <f>SUBTOTAL(109,IR07_Categories[2025/26 (2)])</f>
        <v>5634</v>
      </c>
      <c r="C22">
        <f>SUBTOTAL(109,IR07_Categories[2024/25])</f>
        <v>7323</v>
      </c>
      <c r="D22">
        <f>SUBTOTAL(109,IR07_Categories[2023/24])</f>
        <v>4270</v>
      </c>
      <c r="E22">
        <f>SUBTOTAL(109,IR07_Categories[2022/23])</f>
        <v>2928</v>
      </c>
      <c r="F22">
        <f>SUBTOTAL(109,IR07_Categories[2021/22])</f>
        <v>438</v>
      </c>
      <c r="G22">
        <f>SUBTOTAL(109,IR07_Categories[2020/21])</f>
        <v>345</v>
      </c>
    </row>
    <row r="23" spans="1:10" x14ac:dyDescent="0.25">
      <c r="B23"/>
      <c r="C23"/>
    </row>
    <row r="24" spans="1:10" x14ac:dyDescent="0.25">
      <c r="A24" s="3" t="s">
        <v>47</v>
      </c>
      <c r="B24" s="4"/>
      <c r="C24" s="4"/>
    </row>
    <row r="25" spans="1:10" x14ac:dyDescent="0.25">
      <c r="A25" s="12" t="s">
        <v>111</v>
      </c>
    </row>
    <row r="26" spans="1:10" x14ac:dyDescent="0.25">
      <c r="A26" s="12" t="s">
        <v>113</v>
      </c>
    </row>
    <row r="27" spans="1:10" x14ac:dyDescent="0.25">
      <c r="A27" s="12" t="s">
        <v>64</v>
      </c>
    </row>
    <row r="28" spans="1:10" x14ac:dyDescent="0.25">
      <c r="A28" s="12" t="s">
        <v>65</v>
      </c>
    </row>
    <row r="29" spans="1:10" x14ac:dyDescent="0.25">
      <c r="A29" s="12" t="s">
        <v>117</v>
      </c>
    </row>
  </sheetData>
  <mergeCells count="2">
    <mergeCell ref="A1:J1"/>
    <mergeCell ref="A2:J2"/>
  </mergeCells>
  <phoneticPr fontId="6"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F4BA-1B86-49E9-BAEC-9A5600A3D155}">
  <dimension ref="A1:L27"/>
  <sheetViews>
    <sheetView topLeftCell="A2" workbookViewId="0">
      <selection activeCell="E23" sqref="E23"/>
    </sheetView>
  </sheetViews>
  <sheetFormatPr defaultRowHeight="15" x14ac:dyDescent="0.25"/>
  <cols>
    <col min="1" max="1" width="57.42578125" bestFit="1" customWidth="1"/>
    <col min="2" max="2" width="12.7109375" customWidth="1"/>
    <col min="3" max="3" width="10.140625" bestFit="1" customWidth="1"/>
    <col min="4" max="4" width="13.28515625" customWidth="1"/>
    <col min="5" max="5" width="10.140625" bestFit="1" customWidth="1"/>
    <col min="6" max="7" width="10.140625" customWidth="1"/>
    <col min="8" max="9" width="10.140625" bestFit="1" customWidth="1"/>
    <col min="10" max="10" width="62.28515625" customWidth="1"/>
    <col min="11" max="11" width="14" style="7" customWidth="1"/>
    <col min="12" max="12" width="13.28515625" style="1" customWidth="1"/>
    <col min="13" max="13" width="13.85546875" customWidth="1"/>
    <col min="14" max="16" width="11.85546875" customWidth="1"/>
  </cols>
  <sheetData>
    <row r="1" spans="1:12" ht="49.5" customHeight="1" x14ac:dyDescent="0.25">
      <c r="A1" s="15" t="s">
        <v>66</v>
      </c>
      <c r="B1" s="15"/>
      <c r="C1" s="15"/>
      <c r="D1" s="15"/>
      <c r="E1" s="15"/>
      <c r="F1" s="15"/>
      <c r="G1" s="15"/>
      <c r="H1" s="15"/>
      <c r="I1" s="15"/>
      <c r="K1"/>
      <c r="L1"/>
    </row>
    <row r="2" spans="1:12" ht="78" customHeight="1" x14ac:dyDescent="0.25">
      <c r="A2" s="16" t="s">
        <v>67</v>
      </c>
      <c r="B2" s="16"/>
      <c r="C2" s="16"/>
      <c r="D2" s="16"/>
      <c r="E2" s="16"/>
      <c r="F2" s="16"/>
      <c r="G2" s="16"/>
      <c r="H2" s="16"/>
      <c r="I2" s="16"/>
      <c r="K2"/>
      <c r="L2"/>
    </row>
    <row r="4" spans="1:12" x14ac:dyDescent="0.25">
      <c r="A4" t="s">
        <v>6</v>
      </c>
      <c r="B4" t="s">
        <v>98</v>
      </c>
      <c r="C4" t="s">
        <v>97</v>
      </c>
      <c r="D4" t="s">
        <v>99</v>
      </c>
      <c r="E4" t="s">
        <v>93</v>
      </c>
      <c r="F4" t="s">
        <v>96</v>
      </c>
      <c r="G4" t="s">
        <v>95</v>
      </c>
      <c r="I4" s="7"/>
      <c r="J4" s="1"/>
      <c r="K4"/>
      <c r="L4"/>
    </row>
    <row r="5" spans="1:12" x14ac:dyDescent="0.25">
      <c r="A5" t="s">
        <v>68</v>
      </c>
      <c r="B5">
        <v>0</v>
      </c>
      <c r="C5">
        <v>2</v>
      </c>
      <c r="D5">
        <v>0</v>
      </c>
      <c r="E5">
        <v>0</v>
      </c>
      <c r="F5">
        <v>0</v>
      </c>
      <c r="G5">
        <v>0</v>
      </c>
      <c r="I5" s="7"/>
      <c r="J5" s="1"/>
      <c r="K5"/>
      <c r="L5"/>
    </row>
    <row r="6" spans="1:12" x14ac:dyDescent="0.25">
      <c r="A6" t="s">
        <v>69</v>
      </c>
      <c r="B6">
        <v>6</v>
      </c>
      <c r="C6">
        <v>12</v>
      </c>
      <c r="D6">
        <v>16</v>
      </c>
      <c r="E6">
        <v>2</v>
      </c>
      <c r="F6">
        <v>2</v>
      </c>
      <c r="G6">
        <v>9</v>
      </c>
      <c r="I6" s="7"/>
      <c r="J6" s="1"/>
      <c r="K6"/>
      <c r="L6"/>
    </row>
    <row r="7" spans="1:12" x14ac:dyDescent="0.25">
      <c r="A7" t="s">
        <v>70</v>
      </c>
      <c r="B7">
        <v>0</v>
      </c>
      <c r="C7">
        <v>0</v>
      </c>
      <c r="D7">
        <v>7</v>
      </c>
      <c r="E7">
        <v>13</v>
      </c>
      <c r="F7">
        <v>5</v>
      </c>
      <c r="G7">
        <v>15</v>
      </c>
      <c r="I7" s="7"/>
      <c r="J7" s="1"/>
      <c r="K7"/>
      <c r="L7"/>
    </row>
    <row r="8" spans="1:12" x14ac:dyDescent="0.25">
      <c r="A8" t="s">
        <v>71</v>
      </c>
      <c r="B8">
        <v>4</v>
      </c>
      <c r="C8">
        <v>3</v>
      </c>
      <c r="D8">
        <v>11</v>
      </c>
      <c r="E8">
        <v>1</v>
      </c>
      <c r="F8">
        <v>0</v>
      </c>
      <c r="G8">
        <v>0</v>
      </c>
      <c r="I8" s="7"/>
      <c r="J8" s="1"/>
      <c r="K8"/>
      <c r="L8"/>
    </row>
    <row r="9" spans="1:12" x14ac:dyDescent="0.25">
      <c r="A9" t="s">
        <v>72</v>
      </c>
      <c r="B9">
        <v>6</v>
      </c>
      <c r="C9">
        <v>7</v>
      </c>
      <c r="D9">
        <v>7</v>
      </c>
      <c r="E9">
        <v>1</v>
      </c>
      <c r="F9">
        <v>0</v>
      </c>
      <c r="G9">
        <v>0</v>
      </c>
      <c r="I9" s="7"/>
      <c r="J9" s="1"/>
      <c r="K9"/>
      <c r="L9"/>
    </row>
    <row r="10" spans="1:12" x14ac:dyDescent="0.25">
      <c r="A10" t="s">
        <v>73</v>
      </c>
      <c r="B10">
        <v>0</v>
      </c>
      <c r="C10">
        <v>0</v>
      </c>
      <c r="D10">
        <v>2</v>
      </c>
      <c r="E10">
        <v>0</v>
      </c>
      <c r="F10">
        <v>0</v>
      </c>
      <c r="G10">
        <v>0</v>
      </c>
      <c r="I10" s="7"/>
      <c r="J10" s="1"/>
      <c r="K10"/>
      <c r="L10"/>
    </row>
    <row r="11" spans="1:12" x14ac:dyDescent="0.25">
      <c r="A11" t="s">
        <v>74</v>
      </c>
      <c r="B11">
        <v>19</v>
      </c>
      <c r="C11">
        <v>14</v>
      </c>
      <c r="D11">
        <v>76</v>
      </c>
      <c r="E11">
        <v>65</v>
      </c>
      <c r="F11">
        <v>65</v>
      </c>
      <c r="G11">
        <v>64</v>
      </c>
      <c r="I11" s="7"/>
      <c r="J11" s="1"/>
      <c r="K11"/>
      <c r="L11"/>
    </row>
    <row r="12" spans="1:12" x14ac:dyDescent="0.25">
      <c r="A12" t="s">
        <v>75</v>
      </c>
      <c r="B12">
        <v>0</v>
      </c>
      <c r="C12">
        <v>1</v>
      </c>
      <c r="D12">
        <v>0</v>
      </c>
      <c r="E12">
        <v>0</v>
      </c>
      <c r="F12">
        <v>0</v>
      </c>
      <c r="G12">
        <v>0</v>
      </c>
      <c r="I12" s="7"/>
      <c r="J12" s="1"/>
      <c r="K12"/>
      <c r="L12"/>
    </row>
    <row r="13" spans="1:12" x14ac:dyDescent="0.25">
      <c r="A13" t="s">
        <v>76</v>
      </c>
      <c r="B13">
        <v>0</v>
      </c>
      <c r="C13">
        <v>0</v>
      </c>
      <c r="D13">
        <v>0</v>
      </c>
      <c r="E13">
        <v>1</v>
      </c>
      <c r="F13">
        <v>0</v>
      </c>
      <c r="G13">
        <v>0</v>
      </c>
      <c r="I13" s="7"/>
      <c r="J13" s="1"/>
      <c r="K13"/>
      <c r="L13"/>
    </row>
    <row r="14" spans="1:12" x14ac:dyDescent="0.25">
      <c r="A14" t="s">
        <v>77</v>
      </c>
      <c r="B14">
        <v>0</v>
      </c>
      <c r="C14">
        <v>0</v>
      </c>
      <c r="D14">
        <v>1</v>
      </c>
      <c r="E14">
        <v>0</v>
      </c>
      <c r="F14">
        <v>0</v>
      </c>
      <c r="G14">
        <v>0</v>
      </c>
      <c r="I14" s="7"/>
      <c r="J14" s="1"/>
      <c r="K14"/>
      <c r="L14"/>
    </row>
    <row r="15" spans="1:12" x14ac:dyDescent="0.25">
      <c r="A15" t="s">
        <v>78</v>
      </c>
      <c r="B15">
        <v>10</v>
      </c>
      <c r="C15">
        <v>17</v>
      </c>
      <c r="D15">
        <v>14</v>
      </c>
      <c r="E15">
        <v>7</v>
      </c>
      <c r="F15">
        <v>10</v>
      </c>
      <c r="G15">
        <v>17</v>
      </c>
      <c r="I15" s="7"/>
      <c r="J15" s="1"/>
      <c r="K15"/>
      <c r="L15"/>
    </row>
    <row r="16" spans="1:12" x14ac:dyDescent="0.25">
      <c r="A16" t="s">
        <v>79</v>
      </c>
      <c r="B16">
        <v>4</v>
      </c>
      <c r="C16">
        <v>16</v>
      </c>
      <c r="D16">
        <v>16</v>
      </c>
      <c r="E16">
        <v>21</v>
      </c>
      <c r="F16">
        <v>11</v>
      </c>
      <c r="G16">
        <v>18</v>
      </c>
      <c r="I16" s="7"/>
      <c r="J16" s="1"/>
      <c r="K16"/>
      <c r="L16"/>
    </row>
    <row r="17" spans="1:12" x14ac:dyDescent="0.25">
      <c r="A17" t="s">
        <v>80</v>
      </c>
      <c r="B17">
        <v>73</v>
      </c>
      <c r="C17">
        <v>114</v>
      </c>
      <c r="D17">
        <v>116</v>
      </c>
      <c r="E17">
        <v>86</v>
      </c>
      <c r="F17">
        <v>56</v>
      </c>
      <c r="G17">
        <v>111</v>
      </c>
      <c r="I17" s="7"/>
      <c r="J17" s="1"/>
      <c r="K17"/>
      <c r="L17"/>
    </row>
    <row r="18" spans="1:12" x14ac:dyDescent="0.25">
      <c r="A18" t="s">
        <v>81</v>
      </c>
      <c r="B18">
        <v>51</v>
      </c>
      <c r="C18">
        <v>116</v>
      </c>
      <c r="D18">
        <v>131</v>
      </c>
      <c r="E18">
        <v>63</v>
      </c>
      <c r="F18">
        <v>43</v>
      </c>
      <c r="G18">
        <v>70</v>
      </c>
      <c r="I18" s="7"/>
      <c r="J18" s="1"/>
      <c r="K18"/>
      <c r="L18"/>
    </row>
    <row r="19" spans="1:12" x14ac:dyDescent="0.25">
      <c r="A19" t="s">
        <v>82</v>
      </c>
      <c r="B19">
        <v>0</v>
      </c>
      <c r="C19">
        <v>1</v>
      </c>
      <c r="D19">
        <v>4</v>
      </c>
      <c r="E19">
        <v>5</v>
      </c>
      <c r="F19">
        <v>7</v>
      </c>
      <c r="G19">
        <v>1</v>
      </c>
      <c r="I19" s="7"/>
      <c r="J19" s="1"/>
      <c r="K19"/>
      <c r="L19"/>
    </row>
    <row r="20" spans="1:12" x14ac:dyDescent="0.25">
      <c r="A20" t="s">
        <v>46</v>
      </c>
      <c r="B20">
        <f>SUBTOTAL(109,Probation_Complaints[2025/26 (3)])</f>
        <v>173</v>
      </c>
      <c r="C20">
        <f>SUBTOTAL(109,Probation_Complaints[2024/25])</f>
        <v>303</v>
      </c>
      <c r="D20">
        <f>SUBTOTAL(109,Probation_Complaints[2023/24 (2)])</f>
        <v>401</v>
      </c>
      <c r="E20">
        <f>SUBTOTAL(109,Probation_Complaints[2022/23])</f>
        <v>265</v>
      </c>
      <c r="F20">
        <f>SUBTOTAL(109,Probation_Complaints[2021/22])</f>
        <v>199</v>
      </c>
      <c r="G20">
        <f>SUBTOTAL(109,Probation_Complaints[2020/21])</f>
        <v>305</v>
      </c>
      <c r="I20" s="7"/>
      <c r="J20" s="1"/>
      <c r="K20"/>
      <c r="L20"/>
    </row>
    <row r="21" spans="1:12" x14ac:dyDescent="0.25">
      <c r="B21" s="7"/>
      <c r="C21" s="1"/>
    </row>
    <row r="22" spans="1:12" x14ac:dyDescent="0.25">
      <c r="A22" s="3" t="s">
        <v>83</v>
      </c>
      <c r="B22" s="2"/>
      <c r="C22" s="4"/>
    </row>
    <row r="23" spans="1:12" x14ac:dyDescent="0.25">
      <c r="A23" s="12" t="s">
        <v>111</v>
      </c>
      <c r="B23" s="7"/>
      <c r="C23" s="1"/>
    </row>
    <row r="24" spans="1:12" x14ac:dyDescent="0.25">
      <c r="A24" s="12" t="s">
        <v>84</v>
      </c>
      <c r="B24" s="7"/>
      <c r="C24" s="1"/>
    </row>
    <row r="25" spans="1:12" x14ac:dyDescent="0.25">
      <c r="A25" s="12" t="s">
        <v>114</v>
      </c>
      <c r="B25" s="7"/>
      <c r="C25" s="1"/>
    </row>
    <row r="26" spans="1:12" x14ac:dyDescent="0.25">
      <c r="A26" s="12" t="s">
        <v>85</v>
      </c>
      <c r="B26" s="7"/>
      <c r="C26" s="1"/>
    </row>
    <row r="27" spans="1:12" x14ac:dyDescent="0.25">
      <c r="A27" s="12" t="s">
        <v>86</v>
      </c>
      <c r="B27" s="7"/>
      <c r="C27" s="1"/>
    </row>
  </sheetData>
  <mergeCells count="2">
    <mergeCell ref="A1:I1"/>
    <mergeCell ref="A2:I2"/>
  </mergeCells>
  <phoneticPr fontId="6"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7AD8-7433-4401-84C2-A1B44D337E14}">
  <dimension ref="A1:G12"/>
  <sheetViews>
    <sheetView tabSelected="1" workbookViewId="0">
      <selection activeCell="G13" sqref="G13"/>
    </sheetView>
  </sheetViews>
  <sheetFormatPr defaultRowHeight="15" x14ac:dyDescent="0.25"/>
  <cols>
    <col min="1" max="1" width="90.7109375" customWidth="1"/>
    <col min="2" max="2" width="15.28515625" style="7" bestFit="1" customWidth="1"/>
    <col min="3" max="7" width="10.140625" bestFit="1" customWidth="1"/>
  </cols>
  <sheetData>
    <row r="1" spans="1:7" ht="49.5" customHeight="1" x14ac:dyDescent="0.25">
      <c r="A1" s="15" t="s">
        <v>87</v>
      </c>
      <c r="B1" s="15"/>
      <c r="C1" s="15"/>
      <c r="D1" s="15"/>
      <c r="E1" s="15"/>
      <c r="F1" s="15"/>
      <c r="G1" s="15"/>
    </row>
    <row r="2" spans="1:7" ht="19.5" customHeight="1" x14ac:dyDescent="0.25">
      <c r="A2" s="16" t="s">
        <v>88</v>
      </c>
      <c r="B2" s="16"/>
      <c r="C2" s="16"/>
      <c r="D2" s="16"/>
      <c r="E2" s="16"/>
      <c r="F2" s="16"/>
      <c r="G2" s="16"/>
    </row>
    <row r="3" spans="1:7" x14ac:dyDescent="0.25">
      <c r="A3" s="18" t="s">
        <v>89</v>
      </c>
      <c r="B3" s="18"/>
      <c r="C3" s="18"/>
      <c r="D3" s="18"/>
      <c r="E3" s="18"/>
      <c r="F3" s="18"/>
      <c r="G3" s="18"/>
    </row>
    <row r="5" spans="1:7" x14ac:dyDescent="0.25">
      <c r="A5" t="s">
        <v>6</v>
      </c>
      <c r="B5" s="7" t="s">
        <v>100</v>
      </c>
      <c r="C5" t="s">
        <v>97</v>
      </c>
      <c r="D5" t="s">
        <v>94</v>
      </c>
      <c r="E5" t="s">
        <v>93</v>
      </c>
      <c r="F5" t="s">
        <v>96</v>
      </c>
      <c r="G5" t="s">
        <v>95</v>
      </c>
    </row>
    <row r="6" spans="1:7" x14ac:dyDescent="0.25">
      <c r="A6" t="s">
        <v>90</v>
      </c>
      <c r="B6">
        <v>0</v>
      </c>
      <c r="C6">
        <v>0</v>
      </c>
      <c r="D6">
        <v>0</v>
      </c>
      <c r="E6">
        <v>2</v>
      </c>
      <c r="F6">
        <v>0</v>
      </c>
      <c r="G6">
        <v>2</v>
      </c>
    </row>
    <row r="7" spans="1:7" x14ac:dyDescent="0.25">
      <c r="A7" t="s">
        <v>91</v>
      </c>
      <c r="B7">
        <v>0</v>
      </c>
      <c r="C7">
        <v>0</v>
      </c>
      <c r="D7">
        <v>0</v>
      </c>
      <c r="E7">
        <v>2</v>
      </c>
      <c r="F7">
        <v>0</v>
      </c>
      <c r="G7">
        <v>1</v>
      </c>
    </row>
    <row r="8" spans="1:7" x14ac:dyDescent="0.25">
      <c r="A8" t="s">
        <v>115</v>
      </c>
      <c r="B8" s="14">
        <f>SUBTOTAL(109,PECCS_Complaints[2025/26 (2)])</f>
        <v>0</v>
      </c>
      <c r="C8">
        <f>SUBTOTAL(109,PECCS_Complaints[2024/25])</f>
        <v>0</v>
      </c>
      <c r="D8">
        <f>SUBTOTAL(109,PECCS_Complaints[2023/24])</f>
        <v>0</v>
      </c>
      <c r="E8">
        <f>SUBTOTAL(109,PECCS_Complaints[2022/23])</f>
        <v>4</v>
      </c>
      <c r="F8">
        <f>SUBTOTAL(109,PECCS_Complaints[2021/22])</f>
        <v>0</v>
      </c>
      <c r="G8">
        <f>SUBTOTAL(109,PECCS_Complaints[2020/21])</f>
        <v>3</v>
      </c>
    </row>
    <row r="10" spans="1:7" x14ac:dyDescent="0.25">
      <c r="A10" s="3" t="s">
        <v>83</v>
      </c>
      <c r="B10" s="2"/>
      <c r="C10" s="3"/>
    </row>
    <row r="11" spans="1:7" x14ac:dyDescent="0.25">
      <c r="A11" s="12" t="s">
        <v>111</v>
      </c>
    </row>
    <row r="12" spans="1:7" x14ac:dyDescent="0.25">
      <c r="A12" s="12" t="s">
        <v>113</v>
      </c>
    </row>
  </sheetData>
  <mergeCells count="3">
    <mergeCell ref="A3:G3"/>
    <mergeCell ref="A2:G2"/>
    <mergeCell ref="A1:G1"/>
  </mergeCells>
  <hyperlinks>
    <hyperlink ref="A3" r:id="rId1" display="https://www.corrections.govt.nz/resources/strategic_reports/annual-reports" xr:uid="{410303AC-517E-4D09-8577-FCC0A2C09DD9}"/>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345EE085CF274A9F98D32A5CE5AB83" ma:contentTypeVersion="10" ma:contentTypeDescription="Create a new document." ma:contentTypeScope="" ma:versionID="d67026f1229496883d9a421530630985">
  <xsd:schema xmlns:xsd="http://www.w3.org/2001/XMLSchema" xmlns:xs="http://www.w3.org/2001/XMLSchema" xmlns:p="http://schemas.microsoft.com/office/2006/metadata/properties" xmlns:ns2="53ad8c13-b64f-4f5b-8321-1ffed1e95388" xmlns:ns3="e137f081-64a5-45f0-9a44-5a0532991480" targetNamespace="http://schemas.microsoft.com/office/2006/metadata/properties" ma:root="true" ma:fieldsID="e0bf9ba7acb92a306b446bf72f24212f" ns2:_="" ns3:_="">
    <xsd:import namespace="53ad8c13-b64f-4f5b-8321-1ffed1e95388"/>
    <xsd:import namespace="e137f081-64a5-45f0-9a44-5a05329914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d8c13-b64f-4f5b-8321-1ffed1e95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d18213b-d740-4989-87d7-444e9b40fc2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37f081-64a5-45f0-9a44-5a053299148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055e0f5-511e-41b3-bc40-0938f604693e}" ma:internalName="TaxCatchAll" ma:showField="CatchAllData" ma:web="e137f081-64a5-45f0-9a44-5a05329914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ad8c13-b64f-4f5b-8321-1ffed1e95388">
      <Terms xmlns="http://schemas.microsoft.com/office/infopath/2007/PartnerControls"/>
    </lcf76f155ced4ddcb4097134ff3c332f>
    <TaxCatchAll xmlns="e137f081-64a5-45f0-9a44-5a0532991480" xsi:nil="true"/>
  </documentManagement>
</p:properties>
</file>

<file path=customXml/item4.xml>��< ? x m l   v e r s i o n = " 1 . 0 "   e n c o d i n g = " u t f - 1 6 " ? > < D a t a M a s h u p   s q m i d = " 8 f 8 f 9 8 4 a - b 1 2 7 - 4 7 4 7 - 9 2 0 a - a d 8 b 6 9 5 4 c f 8 a "   x m l n s = " h t t p : / / s c h e m a s . m i c r o s o f t . c o m / D a t a M a s h u p " > A A A A A B Y D A A B Q S w M E F A A C A A g A l 4 W N X K j z 5 y y m A A A A 9 g A A A B I A H A B D b 2 5 m a W c v U G F j a 2 F n Z S 5 4 b W w g o h g A K K A U A A A A A A A A A A A A A A A A A A A A A A A A A A A A h Y / N C o J A H M R f R f b u f i i B y L o e u m Y E Q U S 3 Z d 1 0 S f + G u 7 a + W 4 c e q V f I K K t b x 5 n 5 D c z c r z e e j 2 0 T X H R v T Q c Z Y p i i Q I P q S g N V h g Z 3 D B O U C 7 6 R 6 i Q r H U w w 2 H S 0 J k O 1 c + e U E O 8 9 9 j H u + o p E l D K y L 1 Z b V e t W h g a s k 6 A 0 + r T K / y 0 k + O 4 1 R k S Y L R i O o w R T T m a T F w a + Q D T t f a Y / J l 8 O j R t 6 L T S E 6 w M n s + T k / U E 8 A F B L A w Q U A A I A C A C X h Y 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4 W N X C i K R 7 g O A A A A E Q A A A B M A H A B G b 3 J t d W x h c y 9 T Z W N 0 a W 9 u M S 5 t I K I Y A C i g F A A A A A A A A A A A A A A A A A A A A A A A A A A A A C t O T S 7 J z M 9 T C I b Q h t Y A U E s B A i 0 A F A A C A A g A l 4 W N X K j z 5 y y m A A A A 9 g A A A B I A A A A A A A A A A A A A A A A A A A A A A E N v b m Z p Z y 9 Q Y W N r Y W d l L n h t b F B L A Q I t A B Q A A g A I A J e F j V w P y u m r p A A A A O k A A A A T A A A A A A A A A A A A A A A A A P I A A A B b Q 2 9 u d G V u d F 9 U e X B l c 1 0 u e G 1 s U E s B A i 0 A F A A C A A g A l 4 W N 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O Z K / 9 W j U J L q 2 F S L q 0 y c N k A A A A A A g A A A A A A E G Y A A A A B A A A g A A A A E N N y R e 3 V Y y 1 + V w U / m w 5 y H c 9 P c b s T d T O c g W w u 1 0 f I b n E A A A A A D o A A A A A C A A A g A A A A A b 1 l O y m O O s i G c 7 7 x e 3 u 7 J U T l Y 0 f Z b 7 5 l 7 P J 0 / q v W 9 Y N Q A A A A F 1 p 6 T 9 4 m Y 3 w X C H 3 d Z b S C o i s 5 g V x 2 8 4 d / M Q t V G s x w u q V E h K 4 2 3 p B f q E e G 0 c w a V L j F J b L s w L d n n 9 5 g a o 6 V W W B B l q 8 V K 8 0 g 3 o 7 V U B Z F X 5 h D G Q 1 A A A A A 3 9 M N T M i m L s i O d 3 X X Y D w W m l V K 8 N g h g O 7 A f W V a v x M a O n 8 P 7 u O 6 s a q U v n 0 h t w V n 1 h 6 r 8 m c h a Y 3 C E F k Y S c F d p I N / P A = = < / D a t a M a s h u p > 
</file>

<file path=customXml/itemProps1.xml><?xml version="1.0" encoding="utf-8"?>
<ds:datastoreItem xmlns:ds="http://schemas.openxmlformats.org/officeDocument/2006/customXml" ds:itemID="{9836B1E0-BD9D-427E-A421-12E5C55E5B07}">
  <ds:schemaRefs>
    <ds:schemaRef ds:uri="http://schemas.microsoft.com/sharepoint/v3/contenttype/forms"/>
  </ds:schemaRefs>
</ds:datastoreItem>
</file>

<file path=customXml/itemProps2.xml><?xml version="1.0" encoding="utf-8"?>
<ds:datastoreItem xmlns:ds="http://schemas.openxmlformats.org/officeDocument/2006/customXml" ds:itemID="{E84DAAA9-BCD1-4C1B-AAA9-5F15946FA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ad8c13-b64f-4f5b-8321-1ffed1e95388"/>
    <ds:schemaRef ds:uri="e137f081-64a5-45f0-9a44-5a05329914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FB1FD3-59B4-4144-8D34-BBCFB7985680}">
  <ds:schemaRefs>
    <ds:schemaRef ds:uri="http://schemas.microsoft.com/office/2006/metadata/properties"/>
    <ds:schemaRef ds:uri="http://schemas.microsoft.com/office/infopath/2007/PartnerControls"/>
    <ds:schemaRef ds:uri="53ad8c13-b64f-4f5b-8321-1ffed1e95388"/>
    <ds:schemaRef ds:uri="e137f081-64a5-45f0-9a44-5a0532991480"/>
  </ds:schemaRefs>
</ds:datastoreItem>
</file>

<file path=customXml/itemProps4.xml><?xml version="1.0" encoding="utf-8"?>
<ds:datastoreItem xmlns:ds="http://schemas.openxmlformats.org/officeDocument/2006/customXml" ds:itemID="{1F47CA4B-9C68-4B1A-8F0F-A200F8C427AD}">
  <ds:schemaRefs>
    <ds:schemaRef ds:uri="http://schemas.microsoft.com/DataMashup"/>
  </ds:schemaRefs>
</ds:datastoreItem>
</file>

<file path=docMetadata/LabelInfo.xml><?xml version="1.0" encoding="utf-8"?>
<clbl:labelList xmlns:clbl="http://schemas.microsoft.com/office/2020/mipLabelMetadata">
  <clbl:label id="{fc4d60d1-bb67-4d7b-8981-09a1c54e91ea}" enabled="0" method="" siteId="{fc4d60d1-bb67-4d7b-8981-09a1c54e91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PC.01 Complaints</vt:lpstr>
      <vt:lpstr>IR.07 Allegations Against Staff</vt:lpstr>
      <vt:lpstr>Probation Complaints</vt:lpstr>
      <vt:lpstr>PECCS Complaints</vt:lpstr>
    </vt:vector>
  </TitlesOfParts>
  <Manager/>
  <Company>Department of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MOUNTCASTLE, Kate (PONEKE)</dc:creator>
  <cp:keywords/>
  <dc:description/>
  <cp:lastModifiedBy>Laura Belluscio (PONEKE)</cp:lastModifiedBy>
  <cp:revision/>
  <dcterms:created xsi:type="dcterms:W3CDTF">2024-01-16T20:49:48Z</dcterms:created>
  <dcterms:modified xsi:type="dcterms:W3CDTF">2026-04-14T00:17:21Z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0x0101006C345EE085CF274A9F98D32A5CE5AB83</vt:lpwstr>
  </property>
  <property fmtid="{D5CDD505-2E9C-101B-9397-08002B2CF9AE}" pid="3" name="MediaServiceImageTags">
    <vt:lpwstr/>
  </property>
  <property fmtid="{D5CDD505-2E9C-101B-9397-08002B2CF9AE}" pid="4" name="Order">
    <vt:r8>1107700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